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tud\Downloads\GASTRO\Gastro 2025-08 Ma ZŠ Blansko - mame vse\Energeticky posudek 2025-09\"/>
    </mc:Choice>
  </mc:AlternateContent>
  <xr:revisionPtr revIDLastSave="0" documentId="13_ncr:1_{7C97014D-9592-4D5D-9917-DB4DF6859B3E}" xr6:coauthVersionLast="47" xr6:coauthVersionMax="47" xr10:uidLastSave="{00000000-0000-0000-0000-000000000000}"/>
  <bookViews>
    <workbookView xWindow="860" yWindow="1890" windowWidth="19250" windowHeight="18190" xr2:uid="{00000000-000D-0000-FFFF-FFFF00000000}"/>
  </bookViews>
  <sheets>
    <sheet name="Analýza užití energie" sheetId="11" r:id="rId1"/>
    <sheet name="Data" sheetId="12" r:id="rId2"/>
    <sheet name="List13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72" i="11" l="1"/>
  <c r="F171" i="11"/>
  <c r="F170" i="11"/>
  <c r="F169" i="11"/>
  <c r="F168" i="11"/>
  <c r="F167" i="11"/>
  <c r="F166" i="11"/>
  <c r="F165" i="11"/>
  <c r="F164" i="11"/>
  <c r="F163" i="11"/>
  <c r="F162" i="11"/>
  <c r="G122" i="11"/>
  <c r="F122" i="11"/>
  <c r="G121" i="11"/>
  <c r="F121" i="11"/>
  <c r="I120" i="11"/>
  <c r="H120" i="11"/>
  <c r="G120" i="11"/>
  <c r="F120" i="11"/>
  <c r="I119" i="11"/>
  <c r="H119" i="11"/>
  <c r="G119" i="11"/>
  <c r="F119" i="11"/>
  <c r="F104" i="11"/>
  <c r="K32" i="11"/>
  <c r="J32" i="11"/>
  <c r="K98" i="11"/>
  <c r="J98" i="11"/>
  <c r="K97" i="11"/>
  <c r="J97" i="11"/>
  <c r="K96" i="11"/>
  <c r="J96" i="11"/>
  <c r="K95" i="11"/>
  <c r="J95" i="11"/>
  <c r="K94" i="11"/>
  <c r="J94" i="11"/>
  <c r="K93" i="11"/>
  <c r="J93" i="11"/>
  <c r="K92" i="11"/>
  <c r="J92" i="11"/>
  <c r="K91" i="11"/>
  <c r="J91" i="11"/>
  <c r="K90" i="11"/>
  <c r="J90" i="11"/>
  <c r="K89" i="11"/>
  <c r="J89" i="11"/>
  <c r="K88" i="11"/>
  <c r="J88" i="11"/>
  <c r="K87" i="11"/>
  <c r="J87" i="11"/>
  <c r="K86" i="11"/>
  <c r="J86" i="11"/>
  <c r="K85" i="11"/>
  <c r="J85" i="11"/>
  <c r="K84" i="11"/>
  <c r="J84" i="11"/>
  <c r="K83" i="11"/>
  <c r="J83" i="11"/>
  <c r="K82" i="11"/>
  <c r="J82" i="11"/>
  <c r="K81" i="11"/>
  <c r="J81" i="11"/>
  <c r="K80" i="11"/>
  <c r="J80" i="11"/>
  <c r="K79" i="11"/>
  <c r="J79" i="11"/>
  <c r="K72" i="11"/>
  <c r="J72" i="11"/>
  <c r="F24" i="11"/>
  <c r="G107" i="11"/>
  <c r="F107" i="11"/>
  <c r="G106" i="11"/>
  <c r="F106" i="11"/>
  <c r="I105" i="11"/>
  <c r="H105" i="11"/>
  <c r="G105" i="11"/>
  <c r="F105" i="11"/>
  <c r="I104" i="11"/>
  <c r="H104" i="11"/>
  <c r="G104" i="11"/>
  <c r="H24" i="11"/>
  <c r="G24" i="11"/>
  <c r="F26" i="11"/>
  <c r="F25" i="11"/>
  <c r="H25" i="11"/>
  <c r="B120" i="11" l="1"/>
  <c r="B121" i="11"/>
  <c r="B122" i="11"/>
  <c r="B119" i="11"/>
  <c r="G25" i="11"/>
  <c r="I24" i="11" l="1"/>
  <c r="K78" i="11"/>
  <c r="J78" i="11"/>
  <c r="K77" i="11"/>
  <c r="J77" i="11"/>
  <c r="K76" i="11"/>
  <c r="J76" i="11"/>
  <c r="K75" i="11"/>
  <c r="J75" i="11"/>
  <c r="K74" i="11"/>
  <c r="J74" i="11"/>
  <c r="K73" i="11"/>
  <c r="J73" i="11"/>
  <c r="K71" i="11"/>
  <c r="J71" i="11"/>
  <c r="K70" i="11"/>
  <c r="J70" i="11"/>
  <c r="K69" i="11"/>
  <c r="J69" i="11"/>
  <c r="K68" i="11"/>
  <c r="J68" i="11"/>
  <c r="K67" i="11"/>
  <c r="J67" i="11"/>
  <c r="K66" i="11"/>
  <c r="J66" i="11"/>
  <c r="K65" i="11"/>
  <c r="J65" i="11"/>
  <c r="K64" i="11"/>
  <c r="J64" i="11"/>
  <c r="K63" i="11"/>
  <c r="J63" i="11"/>
  <c r="K62" i="11"/>
  <c r="J62" i="11"/>
  <c r="K61" i="11"/>
  <c r="J61" i="11"/>
  <c r="K60" i="11"/>
  <c r="J60" i="11"/>
  <c r="K59" i="11"/>
  <c r="J59" i="11"/>
  <c r="K58" i="11"/>
  <c r="J58" i="11"/>
  <c r="K57" i="11"/>
  <c r="J57" i="11"/>
  <c r="K56" i="11"/>
  <c r="J56" i="11"/>
  <c r="K55" i="11"/>
  <c r="J55" i="11"/>
  <c r="K54" i="11"/>
  <c r="J54" i="11"/>
  <c r="K53" i="11"/>
  <c r="J53" i="11"/>
  <c r="K52" i="11"/>
  <c r="J52" i="11"/>
  <c r="K51" i="11"/>
  <c r="J51" i="11"/>
  <c r="K50" i="11"/>
  <c r="J50" i="11"/>
  <c r="K49" i="11"/>
  <c r="J49" i="11"/>
  <c r="K48" i="11"/>
  <c r="J48" i="11"/>
  <c r="K47" i="11"/>
  <c r="J47" i="11"/>
  <c r="K46" i="11"/>
  <c r="J46" i="11"/>
  <c r="K45" i="11"/>
  <c r="J45" i="11"/>
  <c r="K44" i="11"/>
  <c r="J44" i="11"/>
  <c r="K43" i="11"/>
  <c r="J43" i="11"/>
  <c r="K42" i="11"/>
  <c r="J42" i="11"/>
  <c r="K41" i="11"/>
  <c r="J41" i="11"/>
  <c r="K40" i="11"/>
  <c r="J40" i="11"/>
  <c r="K39" i="11"/>
  <c r="J39" i="11"/>
  <c r="K38" i="11"/>
  <c r="J38" i="11"/>
  <c r="K37" i="11"/>
  <c r="J37" i="11"/>
  <c r="K36" i="11"/>
  <c r="J36" i="11"/>
  <c r="K35" i="11"/>
  <c r="J35" i="11"/>
  <c r="K34" i="11"/>
  <c r="J34" i="11"/>
  <c r="K33" i="11"/>
  <c r="J33" i="11"/>
  <c r="K31" i="11"/>
  <c r="J31" i="11"/>
  <c r="K30" i="11"/>
  <c r="J30" i="11"/>
  <c r="K29" i="11"/>
  <c r="J29" i="11"/>
  <c r="F141" i="11" l="1"/>
  <c r="I141" i="11" s="1"/>
  <c r="C141" i="11"/>
  <c r="E141" i="11" s="1"/>
  <c r="J130" i="11" l="1"/>
  <c r="K130" i="11"/>
  <c r="J115" i="11"/>
  <c r="K115" i="11"/>
  <c r="I130" i="11"/>
  <c r="H130" i="11"/>
  <c r="G130" i="11"/>
  <c r="F130" i="11"/>
  <c r="I115" i="11"/>
  <c r="H115" i="11"/>
  <c r="G115" i="11"/>
  <c r="F115" i="11"/>
  <c r="K25" i="11" l="1"/>
  <c r="K26" i="11"/>
  <c r="K24" i="11"/>
  <c r="J25" i="11"/>
  <c r="J26" i="11"/>
  <c r="J24" i="11"/>
  <c r="I25" i="11"/>
  <c r="I26" i="11"/>
  <c r="H26" i="11"/>
  <c r="H21" i="11" s="1"/>
  <c r="G26" i="11"/>
  <c r="C142" i="11"/>
  <c r="F21" i="11"/>
  <c r="G21" i="11" l="1"/>
  <c r="I21" i="11"/>
  <c r="E142" i="11"/>
  <c r="E144" i="11" s="1"/>
  <c r="C144" i="11"/>
  <c r="F142" i="11"/>
  <c r="J21" i="11"/>
  <c r="G155" i="11" s="1"/>
  <c r="H155" i="11" l="1"/>
  <c r="I142" i="11"/>
  <c r="I144" i="11" s="1"/>
  <c r="D150" i="11" s="1"/>
  <c r="C150" i="11" s="1"/>
  <c r="F144" i="11"/>
  <c r="F156" i="11"/>
  <c r="K21" i="11"/>
  <c r="G156" i="11" l="1"/>
  <c r="F17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8" authorId="0" shapeId="0" xr:uid="{00000000-0006-0000-0000-000001000000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148" authorId="0" shapeId="0" xr:uid="{00000000-0006-0000-0000-000002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155" authorId="0" shapeId="0" xr:uid="{00000000-0006-0000-0000-000003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156" authorId="0" shapeId="0" xr:uid="{95F9930E-8501-4395-920D-6042AD8B549F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157" authorId="0" shapeId="0" xr:uid="{00000000-0006-0000-0000-000004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</commentList>
</comments>
</file>

<file path=xl/sharedStrings.xml><?xml version="1.0" encoding="utf-8"?>
<sst xmlns="http://schemas.openxmlformats.org/spreadsheetml/2006/main" count="366" uniqueCount="146">
  <si>
    <t>ANALÝZA UŽITÍ ENERGIE – BILANCE PŘÍNOSŮ PROJEKTU</t>
  </si>
  <si>
    <t>Spotřeba energie</t>
  </si>
  <si>
    <t>Výchozí stav</t>
  </si>
  <si>
    <t>Navrhovaný stav</t>
  </si>
  <si>
    <t>Rozdílová bilance</t>
  </si>
  <si>
    <t>MWh/rok</t>
  </si>
  <si>
    <t>tis. Kč/rok</t>
  </si>
  <si>
    <t>CELKEM</t>
  </si>
  <si>
    <t>Analýza podle energonositelů</t>
  </si>
  <si>
    <t>Elektrická energie</t>
  </si>
  <si>
    <t>Spotřebič</t>
  </si>
  <si>
    <t>Výpočet primární energie z neobnovitelných zdrojů</t>
  </si>
  <si>
    <t>Energonositel</t>
  </si>
  <si>
    <t>Před realizací projektu</t>
  </si>
  <si>
    <t>Dodaná energie</t>
  </si>
  <si>
    <t>Faktor primární energie z neobnovitelných zdrojů</t>
  </si>
  <si>
    <t>Primární energie z neobnovitelných zdrojů</t>
  </si>
  <si>
    <t>Zemní plyn</t>
  </si>
  <si>
    <t>Celkem</t>
  </si>
  <si>
    <t>Celkové snížení primární energie z neobnovitelných zdrojů</t>
  </si>
  <si>
    <t>%</t>
  </si>
  <si>
    <t xml:space="preserve">Celkové snížení </t>
  </si>
  <si>
    <t>ks</t>
  </si>
  <si>
    <t>Název</t>
  </si>
  <si>
    <t>Spotřeba primární energie z neobnovitelných zdrojů po realizaci projektu (GJ/rok)</t>
  </si>
  <si>
    <t>Snížení konečné spotřeby energie (%)</t>
  </si>
  <si>
    <t>Snížení spotřeby primární energie z neobnovitelných zdrojů (GJ/rok)</t>
  </si>
  <si>
    <t>Spotřeba primární energie z neobnovitelných zdrojů před realizaci projektu (GJ/rok)</t>
  </si>
  <si>
    <t>IRR - vnitřní výnosové procento (%)</t>
  </si>
  <si>
    <t>Snížení konečné spotřeby energie (GJ/rok)</t>
  </si>
  <si>
    <t>Typ infrastruktury</t>
  </si>
  <si>
    <t>Reálná doba návratnosti (roky)</t>
  </si>
  <si>
    <t>Emise skleníkových plynů před realizací projektu (tun / rok)</t>
  </si>
  <si>
    <t>Snížení emisí skleníkových plynů (%)</t>
  </si>
  <si>
    <t>Snížení spotřeby primární energie z neobnovitelných zdrojů (%)</t>
  </si>
  <si>
    <t>Konečná spotřeba energie před realizací projektu (GJ/rok)</t>
  </si>
  <si>
    <t>Snížení emisí skleníkových plynů (tun/rok)</t>
  </si>
  <si>
    <t>NPV – čistá současná hodnota (tis. Kč)</t>
  </si>
  <si>
    <t>Emise skleníkových plynů po realizaci projektu (tun/rok)</t>
  </si>
  <si>
    <t>327161</t>
  </si>
  <si>
    <t>GJ/rok</t>
  </si>
  <si>
    <t>323000</t>
  </si>
  <si>
    <t>Cílová hodnota</t>
  </si>
  <si>
    <t>Výchozí hodnota</t>
  </si>
  <si>
    <t>Měrná jednotka</t>
  </si>
  <si>
    <t>Název indikátoru</t>
  </si>
  <si>
    <t>Kód indikátoru</t>
  </si>
  <si>
    <t>Indikátory  ISKP</t>
  </si>
  <si>
    <t>Realizovaná opatření v rámci projektu (vstupující do výpočtu):</t>
  </si>
  <si>
    <t>Počet veřejné infrastruktury, kde došlo k úspoře primární en. z neobnovitelných zdrojů (tzn. počet energetických uzlů)</t>
  </si>
  <si>
    <t>Bilance spotřeby energie:</t>
  </si>
  <si>
    <t>vždy= 0,00</t>
  </si>
  <si>
    <t>Snížení v %</t>
  </si>
  <si>
    <t>Snížení</t>
  </si>
  <si>
    <t>Po realizací projektu</t>
  </si>
  <si>
    <t>Analýza podle spotřebičů</t>
  </si>
  <si>
    <t xml:space="preserve">Elektrická energie </t>
  </si>
  <si>
    <t>Osvětlení</t>
  </si>
  <si>
    <t>STRUKTURA SPOTŘEBY ENERGIE - v řádcích analýzy budou uvedeny všechny jednotlivé spotřebiče na technologickém uzlu</t>
  </si>
  <si>
    <t>Snížení primární energie z neobnovitelných zdrojů:</t>
  </si>
  <si>
    <t>Výměna technologie</t>
  </si>
  <si>
    <t xml:space="preserve">Další </t>
  </si>
  <si>
    <t>Výměna/nová VZT</t>
  </si>
  <si>
    <t xml:space="preserve">(výchozí stav mínus navrhovaný stav) </t>
  </si>
  <si>
    <t>Do analýzy užití energie ve výchozím stavu musí vstupovat spotřeby všech zařízení/spotřebičů (od rychlovarné konvice po myčku nádobí apod.) v řešeném technologickém uzlu, včetně spotřeby VZT a osvětlení v případě návrhu těchto opatření v Energetické posudku. Do navrhovaného stavu musí vstupovat spotřeby opět všech zařízení (měněných i neměněných, které zůstávají) v řešeném technologickém uzlu.</t>
  </si>
  <si>
    <t xml:space="preserve">Zemní plyn </t>
  </si>
  <si>
    <t>Ano</t>
  </si>
  <si>
    <t>Ne</t>
  </si>
  <si>
    <t>Nové</t>
  </si>
  <si>
    <t xml:space="preserve">Zařízení-původní/nové </t>
  </si>
  <si>
    <t>Původní /odstraněno</t>
  </si>
  <si>
    <t xml:space="preserve">Původní/zůstává </t>
  </si>
  <si>
    <t>SZTE, teplo z prostředí aj.</t>
  </si>
  <si>
    <t>Příloha k Energetickému posudku SC 1.1.2</t>
  </si>
  <si>
    <t>Nový výkon vzduchotechnické jednotky (jednotek) (m3 h-1)</t>
  </si>
  <si>
    <t>Číslo/Text</t>
  </si>
  <si>
    <t xml:space="preserve">SZTE, teplo z prostředí aj. </t>
  </si>
  <si>
    <t xml:space="preserve">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</t>
  </si>
  <si>
    <t xml:space="preserve">Budou instalovány spotřebiče splňující nejvyšší dostupnou energetickou třídu dle příslušné legislativy pro daný typ spotřebiče.  </t>
  </si>
  <si>
    <t xml:space="preserve">V rámci projektu bude zajištěno zavedení energetického managementu,  v souladu s „Metodickým návodem pro splnění požadavku na zavedení energetického managementu" (tzn. technologický uzel bude samostaně měřen). </t>
  </si>
  <si>
    <t>Kategorie/Položka</t>
  </si>
  <si>
    <t>Parametry pro gastroprovozy</t>
  </si>
  <si>
    <t>Počet jídel za den</t>
  </si>
  <si>
    <t>Dní v provozu/rok</t>
  </si>
  <si>
    <t>Do navrhovaného stavu nelze započítat zařízení, které je nově pořízeno před podáním žádosti, před zpracováním Eneregtického posudku  (např. r 2024), musí být vždy započítáno do výchozího stavu.</t>
  </si>
  <si>
    <t xml:space="preserve">Spotřeba energií - výchozí stav (dle typu provozu) </t>
  </si>
  <si>
    <t xml:space="preserve">Spotřeba energií - navrhovaný stav  (dle typu provozu) </t>
  </si>
  <si>
    <t>SDP - SPECIFICKÉ DATOVÉ POLOŽKY ISKP</t>
  </si>
  <si>
    <t>Analýza podle typu provozu</t>
  </si>
  <si>
    <t>Snížení konečné spotřeby energie u podpořených subjektů</t>
  </si>
  <si>
    <r>
      <t>V případě, že současná VZT nesplňuje požadavky na kapacitu provozu a hygienické normy, nebo není v gastroprovozu/provozu instalována vůbec, lze ji v rámci projektu zahrnout mezi způsobilé výdaje. Podmínkou je, že spotřeba elektrické energie na provoz bude součástí analýzy užití energie v energetickém posudku. V případě, že současná VZT není využita/nebo není instalována, lze spotřebu ve výchozím stavu stanovit modelovým výpočtem na stav projektovaný. Do analýzy lze taktéž zahrnout spotřebu/úsporu na vytápění VZT s rekuperací, ale pouze v řešeném technologickém uzlu. Pro úsporu z vytápění však již nelze použít modelový výpočet. Lze započítat pouze reálně vzniklou úsporu. Dále také v "</t>
    </r>
    <r>
      <rPr>
        <b/>
        <i/>
        <sz val="10"/>
        <color theme="1" tint="0.34998626667073579"/>
        <rFont val="Calibri"/>
        <family val="2"/>
        <charset val="238"/>
        <scheme val="minor"/>
      </rPr>
      <t>Metodickém pokynu pro realizaci modernizace gastro provozů</t>
    </r>
    <r>
      <rPr>
        <sz val="10"/>
        <color theme="1" tint="0.34998626667073579"/>
        <rFont val="Calibri"/>
        <family val="2"/>
        <charset val="238"/>
        <scheme val="minor"/>
      </rPr>
      <t xml:space="preserve">". </t>
    </r>
  </si>
  <si>
    <t xml:space="preserve">Identifikátor </t>
  </si>
  <si>
    <t xml:space="preserve">Roční spotřeba primární energie v ostatních případech </t>
  </si>
  <si>
    <t>chladicí skříň podstolová</t>
  </si>
  <si>
    <t>chladicí skříň</t>
  </si>
  <si>
    <t>mrazicí skříň</t>
  </si>
  <si>
    <t>krouhač zeleniny</t>
  </si>
  <si>
    <t>Konečná spotřeba energie po realizaci projektu (GJ/rok)</t>
  </si>
  <si>
    <t>Gastro zařízení</t>
  </si>
  <si>
    <t>&gt;Tž</t>
  </si>
  <si>
    <t>-</t>
  </si>
  <si>
    <t>varný kotel plynový 150l</t>
  </si>
  <si>
    <t>sporák plynový s troubou 4 hořáky</t>
  </si>
  <si>
    <t>pánev vyklápěcí plynová 80l</t>
  </si>
  <si>
    <t>fritéza 1 vana 25l</t>
  </si>
  <si>
    <t>stolička plynová 1 hořák</t>
  </si>
  <si>
    <t>konvektomat elektrický 20 GN11</t>
  </si>
  <si>
    <t>pec elektrická, 3 etáže</t>
  </si>
  <si>
    <t>konvektomat elektrický 10 GN11</t>
  </si>
  <si>
    <t>Technologie varny</t>
  </si>
  <si>
    <t>Technologie mytí nádobí</t>
  </si>
  <si>
    <t>Technologie chlazení</t>
  </si>
  <si>
    <t>Technologie ostatní</t>
  </si>
  <si>
    <t>dřez stolní nádobí</t>
  </si>
  <si>
    <t>dřez provozní nádobí</t>
  </si>
  <si>
    <t>dřez stolní nádobí, 136 košů</t>
  </si>
  <si>
    <t>mycí stroj stolní nádobí, 100 košů</t>
  </si>
  <si>
    <t>mycí stroj stolní nádobí, 36 košů</t>
  </si>
  <si>
    <t>dřez provozní nádobí, 40 GN</t>
  </si>
  <si>
    <t>mrazicí pult</t>
  </si>
  <si>
    <t>škrabka brambor a kořenové zeleniny</t>
  </si>
  <si>
    <t>vozík vyhřívaný na 3xGN11</t>
  </si>
  <si>
    <t>vozík vyhřívaný na talíře</t>
  </si>
  <si>
    <t>dělička těsta</t>
  </si>
  <si>
    <t>kuchyňský robot univerzální</t>
  </si>
  <si>
    <t>mikrovlnná trouba</t>
  </si>
  <si>
    <t>kuchyňský robot stolní</t>
  </si>
  <si>
    <t>vozík vyhřívaný na 4xGN11</t>
  </si>
  <si>
    <t>sporák plynový, 4 hořáky</t>
  </si>
  <si>
    <t>multifunkční zařízení, 150 l</t>
  </si>
  <si>
    <t>míchací kotel elektrický, 200 l</t>
  </si>
  <si>
    <t>multifunkční pánev el. 150 l</t>
  </si>
  <si>
    <t>multifunkční pánev el. 100 l</t>
  </si>
  <si>
    <t>konvektomat plynový 20 GN11</t>
  </si>
  <si>
    <t>mycí stroj stolní</t>
  </si>
  <si>
    <t>mycí stroj provozní nádobí</t>
  </si>
  <si>
    <t>chladicí box</t>
  </si>
  <si>
    <t>chladicí vana</t>
  </si>
  <si>
    <t>naklepávač masa</t>
  </si>
  <si>
    <t>mlýnek na maso</t>
  </si>
  <si>
    <t>nudličkovač</t>
  </si>
  <si>
    <t>udržovací zařízení</t>
  </si>
  <si>
    <t>vyhřívaná vana GN11</t>
  </si>
  <si>
    <t>vyhřívana vana 3xGN11</t>
  </si>
  <si>
    <t>várnice na nápoje</t>
  </si>
  <si>
    <t>vyhřívaná vana 4xGN11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</si>
</sst>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sz val="16"/>
      <color theme="1" tint="0.34998626667073579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b/>
      <sz val="9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10"/>
      <color indexed="8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</font>
    <font>
      <sz val="10"/>
      <color theme="1" tint="0.499984740745262"/>
      <name val="Calibri"/>
      <family val="2"/>
      <charset val="238"/>
      <scheme val="minor"/>
    </font>
    <font>
      <b/>
      <sz val="10"/>
      <color theme="1" tint="0.499984740745262"/>
      <name val="Calibri"/>
      <family val="2"/>
      <charset val="238"/>
    </font>
    <font>
      <sz val="8"/>
      <name val="Calibri"/>
      <family val="2"/>
      <charset val="238"/>
      <scheme val="minor"/>
    </font>
    <font>
      <b/>
      <i/>
      <sz val="10"/>
      <color theme="1" tint="0.34998626667073579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</fills>
  <borders count="83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/>
      <bottom style="thick">
        <color rgb="FFFF0000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theme="1" tint="0.34998626667073579"/>
      </left>
      <right/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34998626667073579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34998626667073579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rgb="FFFF0000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 style="thin">
        <color theme="1" tint="0.499984740745262"/>
      </top>
      <bottom style="thick">
        <color rgb="FFFF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rgb="FFFF0000"/>
      </bottom>
      <diagonal/>
    </border>
    <border>
      <left style="thin">
        <color theme="1" tint="0.499984740745262"/>
      </left>
      <right style="thick">
        <color rgb="FFFF0000"/>
      </right>
      <top style="thin">
        <color theme="1" tint="0.499984740745262"/>
      </top>
      <bottom style="thick">
        <color rgb="FFFF0000"/>
      </bottom>
      <diagonal/>
    </border>
    <border>
      <left style="thick">
        <color rgb="FFFF0000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ck">
        <color rgb="FFFF0000"/>
      </right>
      <top/>
      <bottom style="thin">
        <color theme="1" tint="0.499984740745262"/>
      </bottom>
      <diagonal/>
    </border>
    <border>
      <left style="thick">
        <color rgb="FFFF0000"/>
      </left>
      <right style="medium">
        <color theme="1" tint="0.499984740745262"/>
      </right>
      <top style="thick">
        <color rgb="FFFF0000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ck">
        <color rgb="FFFF0000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rgb="FFFF0000"/>
      </right>
      <top style="thick">
        <color rgb="FFFF0000"/>
      </top>
      <bottom style="medium">
        <color theme="1" tint="0.499984740745262"/>
      </bottom>
      <diagonal/>
    </border>
    <border>
      <left style="thick">
        <color rgb="FFFF0000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rgb="FFFF0000"/>
      </right>
      <top style="medium">
        <color theme="1" tint="0.499984740745262"/>
      </top>
      <bottom style="medium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ck">
        <color rgb="FFFF0000"/>
      </right>
      <top style="thin">
        <color theme="1" tint="0.499984740745262"/>
      </top>
      <bottom/>
      <diagonal/>
    </border>
    <border>
      <left style="thick">
        <color rgb="FFFF0000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thick">
        <color rgb="FFFF0000"/>
      </right>
      <top style="medium">
        <color theme="1" tint="0.499984740745262"/>
      </top>
      <bottom/>
      <diagonal/>
    </border>
    <border>
      <left style="thick">
        <color rgb="FFFF0000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ck">
        <color rgb="FFFF0000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 tint="0.499984740745262"/>
      </left>
      <right/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ck">
        <color rgb="FFFF0000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ck">
        <color rgb="FFFF0000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3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0" borderId="12" xfId="0" applyFont="1" applyBorder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0" fontId="5" fillId="0" borderId="27" xfId="0" applyFont="1" applyBorder="1"/>
    <xf numFmtId="0" fontId="5" fillId="0" borderId="28" xfId="0" applyFont="1" applyBorder="1"/>
    <xf numFmtId="0" fontId="5" fillId="2" borderId="28" xfId="0" applyFont="1" applyFill="1" applyBorder="1" applyAlignment="1">
      <alignment vertical="top" wrapText="1"/>
    </xf>
    <xf numFmtId="0" fontId="5" fillId="0" borderId="29" xfId="0" applyFont="1" applyBorder="1"/>
    <xf numFmtId="0" fontId="10" fillId="0" borderId="6" xfId="0" applyFont="1" applyBorder="1"/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5" fillId="0" borderId="9" xfId="0" applyFont="1" applyBorder="1"/>
    <xf numFmtId="0" fontId="13" fillId="3" borderId="3" xfId="0" applyFont="1" applyFill="1" applyBorder="1"/>
    <xf numFmtId="0" fontId="13" fillId="3" borderId="4" xfId="0" applyFont="1" applyFill="1" applyBorder="1" applyAlignment="1">
      <alignment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10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22" xfId="0" applyFont="1" applyBorder="1"/>
    <xf numFmtId="0" fontId="10" fillId="0" borderId="10" xfId="0" applyFont="1" applyBorder="1" applyAlignment="1">
      <alignment horizontal="left" vertical="top"/>
    </xf>
    <xf numFmtId="2" fontId="10" fillId="0" borderId="10" xfId="0" applyNumberFormat="1" applyFont="1" applyBorder="1" applyAlignment="1">
      <alignment horizontal="left" vertical="top"/>
    </xf>
    <xf numFmtId="0" fontId="10" fillId="0" borderId="11" xfId="0" applyFont="1" applyBorder="1" applyAlignment="1">
      <alignment horizontal="left" vertical="top"/>
    </xf>
    <xf numFmtId="0" fontId="10" fillId="0" borderId="22" xfId="0" applyFont="1" applyBorder="1" applyAlignment="1">
      <alignment vertical="top"/>
    </xf>
    <xf numFmtId="0" fontId="10" fillId="0" borderId="0" xfId="0" applyFont="1" applyAlignment="1">
      <alignment vertical="top"/>
    </xf>
    <xf numFmtId="0" fontId="14" fillId="0" borderId="0" xfId="0" applyFont="1"/>
    <xf numFmtId="4" fontId="10" fillId="0" borderId="7" xfId="0" applyNumberFormat="1" applyFont="1" applyBorder="1" applyAlignment="1">
      <alignment horizontal="left" vertical="center" wrapText="1"/>
    </xf>
    <xf numFmtId="4" fontId="10" fillId="0" borderId="5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 wrapText="1"/>
    </xf>
    <xf numFmtId="4" fontId="10" fillId="0" borderId="54" xfId="0" applyNumberFormat="1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left" vertical="center" wrapText="1"/>
    </xf>
    <xf numFmtId="4" fontId="10" fillId="0" borderId="59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64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left" vertical="center" wrapText="1"/>
    </xf>
    <xf numFmtId="4" fontId="10" fillId="0" borderId="66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/>
    </xf>
    <xf numFmtId="0" fontId="10" fillId="0" borderId="16" xfId="0" applyFont="1" applyBorder="1" applyAlignment="1">
      <alignment horizontal="left" vertical="top"/>
    </xf>
    <xf numFmtId="0" fontId="10" fillId="0" borderId="75" xfId="0" applyFont="1" applyBorder="1" applyAlignment="1">
      <alignment horizontal="left" vertical="top"/>
    </xf>
    <xf numFmtId="0" fontId="5" fillId="0" borderId="15" xfId="0" applyFont="1" applyBorder="1" applyAlignment="1">
      <alignment horizontal="left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4" fontId="3" fillId="0" borderId="76" xfId="0" applyNumberFormat="1" applyFont="1" applyBorder="1" applyAlignment="1">
      <alignment horizontal="center" vertical="center" wrapText="1"/>
    </xf>
    <xf numFmtId="4" fontId="3" fillId="2" borderId="76" xfId="0" applyNumberFormat="1" applyFont="1" applyFill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2" fontId="10" fillId="0" borderId="16" xfId="0" applyNumberFormat="1" applyFont="1" applyBorder="1" applyAlignment="1">
      <alignment horizontal="left" vertical="top"/>
    </xf>
    <xf numFmtId="2" fontId="10" fillId="0" borderId="7" xfId="0" applyNumberFormat="1" applyFont="1" applyBorder="1" applyAlignment="1">
      <alignment horizontal="left" vertical="top"/>
    </xf>
    <xf numFmtId="0" fontId="10" fillId="0" borderId="19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/>
    </xf>
    <xf numFmtId="2" fontId="14" fillId="0" borderId="8" xfId="0" applyNumberFormat="1" applyFont="1" applyBorder="1" applyAlignment="1">
      <alignment horizontal="center"/>
    </xf>
    <xf numFmtId="2" fontId="14" fillId="0" borderId="10" xfId="0" applyNumberFormat="1" applyFont="1" applyBorder="1" applyAlignment="1">
      <alignment horizontal="center"/>
    </xf>
    <xf numFmtId="2" fontId="14" fillId="0" borderId="11" xfId="0" applyNumberFormat="1" applyFont="1" applyBorder="1" applyAlignment="1">
      <alignment horizontal="center"/>
    </xf>
    <xf numFmtId="0" fontId="5" fillId="3" borderId="0" xfId="0" applyFont="1" applyFill="1" applyAlignment="1">
      <alignment horizontal="left"/>
    </xf>
    <xf numFmtId="0" fontId="15" fillId="3" borderId="32" xfId="0" applyFont="1" applyFill="1" applyBorder="1" applyAlignment="1">
      <alignment horizontal="center"/>
    </xf>
    <xf numFmtId="0" fontId="15" fillId="3" borderId="33" xfId="0" applyFont="1" applyFill="1" applyBorder="1" applyAlignment="1">
      <alignment horizontal="center"/>
    </xf>
    <xf numFmtId="0" fontId="15" fillId="3" borderId="34" xfId="0" applyFont="1" applyFill="1" applyBorder="1" applyAlignment="1">
      <alignment horizontal="center"/>
    </xf>
    <xf numFmtId="2" fontId="14" fillId="0" borderId="17" xfId="0" applyNumberFormat="1" applyFont="1" applyBorder="1" applyAlignment="1">
      <alignment horizontal="center"/>
    </xf>
    <xf numFmtId="2" fontId="14" fillId="0" borderId="18" xfId="0" applyNumberFormat="1" applyFont="1" applyBorder="1" applyAlignment="1">
      <alignment horizontal="center"/>
    </xf>
    <xf numFmtId="2" fontId="14" fillId="0" borderId="31" xfId="0" applyNumberFormat="1" applyFont="1" applyBorder="1" applyAlignment="1">
      <alignment horizontal="center"/>
    </xf>
    <xf numFmtId="0" fontId="5" fillId="3" borderId="6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5" fillId="3" borderId="60" xfId="0" applyFont="1" applyFill="1" applyBorder="1" applyAlignment="1">
      <alignment horizontal="left" vertical="center" wrapText="1"/>
    </xf>
    <xf numFmtId="0" fontId="5" fillId="3" borderId="61" xfId="0" applyFont="1" applyFill="1" applyBorder="1" applyAlignment="1">
      <alignment horizontal="left" vertical="center" wrapText="1"/>
    </xf>
    <xf numFmtId="0" fontId="5" fillId="0" borderId="5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3" borderId="30" xfId="0" applyFont="1" applyFill="1" applyBorder="1" applyAlignment="1">
      <alignment horizontal="left"/>
    </xf>
    <xf numFmtId="0" fontId="5" fillId="4" borderId="63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63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8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0" fillId="0" borderId="17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5" fillId="3" borderId="44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 wrapText="1"/>
    </xf>
    <xf numFmtId="0" fontId="13" fillId="3" borderId="12" xfId="0" applyFont="1" applyFill="1" applyBorder="1" applyAlignment="1">
      <alignment horizontal="center" wrapText="1"/>
    </xf>
    <xf numFmtId="0" fontId="10" fillId="0" borderId="17" xfId="0" applyFont="1" applyBorder="1" applyAlignment="1">
      <alignment horizontal="left" vertical="top"/>
    </xf>
    <xf numFmtId="0" fontId="10" fillId="0" borderId="19" xfId="0" applyFont="1" applyBorder="1" applyAlignment="1">
      <alignment horizontal="left" vertical="top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5" fillId="3" borderId="35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4" fillId="0" borderId="50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14" fillId="0" borderId="51" xfId="0" applyFont="1" applyBorder="1" applyAlignment="1">
      <alignment horizontal="left"/>
    </xf>
    <xf numFmtId="0" fontId="14" fillId="0" borderId="52" xfId="0" applyFont="1" applyBorder="1" applyAlignment="1">
      <alignment horizontal="left"/>
    </xf>
    <xf numFmtId="0" fontId="14" fillId="0" borderId="21" xfId="0" applyFont="1" applyBorder="1" applyAlignment="1">
      <alignment horizontal="left"/>
    </xf>
    <xf numFmtId="4" fontId="10" fillId="0" borderId="47" xfId="0" applyNumberFormat="1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4" fontId="10" fillId="0" borderId="17" xfId="0" applyNumberFormat="1" applyFont="1" applyBorder="1" applyAlignment="1">
      <alignment horizontal="center"/>
    </xf>
    <xf numFmtId="0" fontId="15" fillId="3" borderId="44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/>
    </xf>
    <xf numFmtId="0" fontId="5" fillId="0" borderId="6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10" fillId="0" borderId="5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5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5" fillId="4" borderId="61" xfId="0" applyFont="1" applyFill="1" applyBorder="1" applyAlignment="1">
      <alignment horizontal="center" vertical="center" wrapText="1"/>
    </xf>
    <xf numFmtId="0" fontId="5" fillId="4" borderId="6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0" borderId="5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6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5" fillId="3" borderId="81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5" fillId="3" borderId="82" xfId="0" applyFont="1" applyFill="1" applyBorder="1" applyAlignment="1">
      <alignment horizontal="left" vertical="center" wrapText="1"/>
    </xf>
    <xf numFmtId="0" fontId="5" fillId="3" borderId="70" xfId="0" applyFont="1" applyFill="1" applyBorder="1" applyAlignment="1">
      <alignment horizontal="left" vertical="center" wrapText="1"/>
    </xf>
    <xf numFmtId="0" fontId="5" fillId="3" borderId="71" xfId="0" applyFont="1" applyFill="1" applyBorder="1" applyAlignment="1">
      <alignment horizontal="left" vertical="center" wrapText="1"/>
    </xf>
    <xf numFmtId="0" fontId="5" fillId="3" borderId="72" xfId="0" applyFont="1" applyFill="1" applyBorder="1" applyAlignment="1">
      <alignment horizontal="left" vertical="center" wrapText="1"/>
    </xf>
    <xf numFmtId="0" fontId="5" fillId="0" borderId="53" xfId="0" applyFont="1" applyBorder="1" applyAlignment="1">
      <alignment vertical="center" wrapText="1"/>
    </xf>
    <xf numFmtId="2" fontId="10" fillId="0" borderId="47" xfId="0" applyNumberFormat="1" applyFont="1" applyBorder="1" applyAlignment="1">
      <alignment horizontal="center"/>
    </xf>
    <xf numFmtId="2" fontId="10" fillId="0" borderId="48" xfId="0" applyNumberFormat="1" applyFont="1" applyBorder="1" applyAlignment="1">
      <alignment horizontal="center"/>
    </xf>
    <xf numFmtId="2" fontId="10" fillId="0" borderId="17" xfId="0" applyNumberFormat="1" applyFont="1" applyBorder="1" applyAlignment="1">
      <alignment horizontal="center"/>
    </xf>
    <xf numFmtId="2" fontId="10" fillId="0" borderId="46" xfId="0" applyNumberFormat="1" applyFont="1" applyBorder="1" applyAlignment="1">
      <alignment horizontal="center"/>
    </xf>
    <xf numFmtId="4" fontId="10" fillId="0" borderId="26" xfId="0" applyNumberFormat="1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2" fontId="10" fillId="0" borderId="13" xfId="0" applyNumberFormat="1" applyFont="1" applyBorder="1" applyAlignment="1">
      <alignment horizontal="center"/>
    </xf>
    <xf numFmtId="4" fontId="10" fillId="0" borderId="19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2" fontId="10" fillId="0" borderId="10" xfId="0" applyNumberFormat="1" applyFont="1" applyBorder="1" applyAlignment="1">
      <alignment horizontal="center"/>
    </xf>
    <xf numFmtId="4" fontId="10" fillId="0" borderId="20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2" fontId="10" fillId="0" borderId="20" xfId="0" applyNumberFormat="1" applyFont="1" applyBorder="1" applyAlignment="1">
      <alignment horizontal="center"/>
    </xf>
    <xf numFmtId="2" fontId="10" fillId="0" borderId="45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571500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5E7BC7D-BEDA-EA94-C531-EC13EBBA2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90500"/>
          <a:ext cx="10372726" cy="758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183"/>
  <sheetViews>
    <sheetView tabSelected="1" topLeftCell="A147" zoomScale="85" zoomScaleNormal="85" zoomScaleSheetLayoutView="100" workbookViewId="0">
      <selection activeCell="F177" sqref="F177:I177"/>
    </sheetView>
  </sheetViews>
  <sheetFormatPr defaultRowHeight="14.5" x14ac:dyDescent="0.35"/>
  <cols>
    <col min="2" max="3" width="25.7265625" customWidth="1"/>
    <col min="4" max="4" width="26" customWidth="1"/>
    <col min="5" max="5" width="27.1796875" customWidth="1"/>
    <col min="6" max="6" width="17.453125" customWidth="1"/>
    <col min="7" max="7" width="14.81640625" customWidth="1"/>
    <col min="8" max="8" width="10.453125" customWidth="1"/>
    <col min="9" max="9" width="11.7265625" customWidth="1"/>
    <col min="10" max="10" width="12.81640625" customWidth="1"/>
    <col min="11" max="11" width="14.26953125" customWidth="1"/>
    <col min="12" max="13" width="10.7265625" customWidth="1"/>
    <col min="15" max="17" width="25.7265625" customWidth="1"/>
  </cols>
  <sheetData>
    <row r="2" spans="2:11" ht="50.25" customHeight="1" x14ac:dyDescent="0.35"/>
    <row r="4" spans="2:11" x14ac:dyDescent="0.35">
      <c r="B4" s="189"/>
      <c r="C4" s="189"/>
      <c r="D4" s="189"/>
      <c r="E4" s="189"/>
      <c r="F4" s="189"/>
      <c r="G4" s="189"/>
      <c r="H4" s="189"/>
      <c r="I4" s="189"/>
      <c r="J4" s="189"/>
      <c r="K4" s="189"/>
    </row>
    <row r="5" spans="2:11" ht="21" x14ac:dyDescent="0.5">
      <c r="B5" s="188" t="s">
        <v>73</v>
      </c>
      <c r="C5" s="188"/>
      <c r="D5" s="188"/>
      <c r="E5" s="1"/>
      <c r="F5" s="1"/>
      <c r="G5" s="1"/>
      <c r="H5" s="1"/>
      <c r="I5" s="1"/>
      <c r="J5" s="1"/>
      <c r="K5" s="1"/>
    </row>
    <row r="6" spans="2:11" x14ac:dyDescent="0.35">
      <c r="B6" s="110" t="s">
        <v>48</v>
      </c>
      <c r="C6" s="110"/>
      <c r="D6" s="110"/>
      <c r="E6" s="7"/>
      <c r="F6" s="7"/>
      <c r="G6" s="7"/>
      <c r="H6" s="7"/>
      <c r="I6" s="7"/>
      <c r="J6" s="7"/>
      <c r="K6" s="7"/>
    </row>
    <row r="7" spans="2:11" x14ac:dyDescent="0.35">
      <c r="B7" s="7" t="s">
        <v>60</v>
      </c>
      <c r="C7" s="7" t="s">
        <v>66</v>
      </c>
      <c r="D7" s="7"/>
      <c r="E7" s="7"/>
      <c r="F7" s="7"/>
      <c r="G7" s="7"/>
      <c r="H7" s="7"/>
      <c r="I7" s="7"/>
      <c r="J7" s="7"/>
      <c r="K7" s="7"/>
    </row>
    <row r="8" spans="2:11" x14ac:dyDescent="0.35">
      <c r="B8" s="7" t="s">
        <v>62</v>
      </c>
      <c r="C8" s="7" t="s">
        <v>67</v>
      </c>
      <c r="D8" s="7"/>
      <c r="E8" s="7"/>
      <c r="F8" s="7"/>
      <c r="G8" s="7"/>
      <c r="H8" s="7"/>
      <c r="I8" s="7"/>
      <c r="J8" s="7"/>
      <c r="K8" s="7"/>
    </row>
    <row r="9" spans="2:11" x14ac:dyDescent="0.35">
      <c r="B9" s="7" t="s">
        <v>57</v>
      </c>
      <c r="C9" s="7" t="s">
        <v>67</v>
      </c>
      <c r="D9" s="7"/>
      <c r="E9" s="7"/>
      <c r="F9" s="7"/>
      <c r="G9" s="7"/>
      <c r="H9" s="7"/>
      <c r="I9" s="7"/>
      <c r="J9" s="7"/>
      <c r="K9" s="7"/>
    </row>
    <row r="10" spans="2:11" x14ac:dyDescent="0.35">
      <c r="B10" s="7" t="s">
        <v>61</v>
      </c>
      <c r="C10" s="7" t="s">
        <v>67</v>
      </c>
      <c r="D10" s="7"/>
      <c r="E10" s="7"/>
      <c r="F10" s="7"/>
      <c r="G10" s="7"/>
      <c r="H10" s="7"/>
      <c r="I10" s="7"/>
      <c r="J10" s="7"/>
      <c r="K10" s="7"/>
    </row>
    <row r="11" spans="2:11" x14ac:dyDescent="0.35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2:11" ht="50.25" customHeight="1" x14ac:dyDescent="0.35">
      <c r="B12" s="123" t="s">
        <v>50</v>
      </c>
      <c r="C12" s="145" t="s">
        <v>64</v>
      </c>
      <c r="D12" s="145"/>
      <c r="E12" s="145"/>
      <c r="F12" s="145"/>
      <c r="G12" s="145"/>
      <c r="H12" s="145"/>
      <c r="I12" s="145"/>
      <c r="J12" s="145"/>
      <c r="K12" s="145"/>
    </row>
    <row r="13" spans="2:11" ht="32.25" customHeight="1" x14ac:dyDescent="0.35">
      <c r="B13" s="123"/>
      <c r="C13" s="146" t="s">
        <v>84</v>
      </c>
      <c r="D13" s="146"/>
      <c r="E13" s="146"/>
      <c r="F13" s="146"/>
      <c r="G13" s="146"/>
      <c r="H13" s="146"/>
      <c r="I13" s="146"/>
      <c r="J13" s="146"/>
      <c r="K13" s="146"/>
    </row>
    <row r="14" spans="2:11" ht="64.900000000000006" customHeight="1" x14ac:dyDescent="0.35">
      <c r="B14" s="123"/>
      <c r="C14" s="145" t="s">
        <v>90</v>
      </c>
      <c r="D14" s="145"/>
      <c r="E14" s="145"/>
      <c r="F14" s="145"/>
      <c r="G14" s="145"/>
      <c r="H14" s="145"/>
      <c r="I14" s="145"/>
      <c r="J14" s="145"/>
      <c r="K14" s="145"/>
    </row>
    <row r="15" spans="2:11" ht="15" thickBot="1" x14ac:dyDescent="0.4"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2:11" ht="15" thickBot="1" x14ac:dyDescent="0.4">
      <c r="B16" s="105" t="s">
        <v>0</v>
      </c>
      <c r="C16" s="105"/>
      <c r="D16" s="105"/>
      <c r="E16" s="105"/>
      <c r="F16" s="105"/>
      <c r="G16" s="105"/>
      <c r="H16" s="105"/>
      <c r="I16" s="105"/>
      <c r="J16" s="105"/>
      <c r="K16" s="105"/>
    </row>
    <row r="17" spans="2:11" ht="29.15" customHeight="1" thickBot="1" x14ac:dyDescent="0.4">
      <c r="B17" s="136" t="s">
        <v>58</v>
      </c>
      <c r="C17" s="136"/>
      <c r="D17" s="136"/>
      <c r="E17" s="136"/>
      <c r="F17" s="122" t="s">
        <v>1</v>
      </c>
      <c r="G17" s="122"/>
      <c r="H17" s="122"/>
      <c r="I17" s="122"/>
      <c r="J17" s="122"/>
      <c r="K17" s="122"/>
    </row>
    <row r="18" spans="2:11" ht="15" customHeight="1" thickBot="1" x14ac:dyDescent="0.4">
      <c r="B18" s="136"/>
      <c r="C18" s="136"/>
      <c r="D18" s="136"/>
      <c r="E18" s="136"/>
      <c r="F18" s="122" t="s">
        <v>2</v>
      </c>
      <c r="G18" s="122"/>
      <c r="H18" s="122" t="s">
        <v>3</v>
      </c>
      <c r="I18" s="122"/>
      <c r="J18" s="122" t="s">
        <v>4</v>
      </c>
      <c r="K18" s="122"/>
    </row>
    <row r="19" spans="2:11" ht="30" customHeight="1" thickBot="1" x14ac:dyDescent="0.4">
      <c r="B19" s="136"/>
      <c r="C19" s="136"/>
      <c r="D19" s="136"/>
      <c r="E19" s="136"/>
      <c r="F19" s="122"/>
      <c r="G19" s="122"/>
      <c r="H19" s="122"/>
      <c r="I19" s="122"/>
      <c r="J19" s="122" t="s">
        <v>63</v>
      </c>
      <c r="K19" s="122"/>
    </row>
    <row r="20" spans="2:11" ht="15" thickBot="1" x14ac:dyDescent="0.4">
      <c r="B20" s="136"/>
      <c r="C20" s="136"/>
      <c r="D20" s="136"/>
      <c r="E20" s="136"/>
      <c r="F20" s="5" t="s">
        <v>5</v>
      </c>
      <c r="G20" s="5" t="s">
        <v>6</v>
      </c>
      <c r="H20" s="5" t="s">
        <v>5</v>
      </c>
      <c r="I20" s="5" t="s">
        <v>6</v>
      </c>
      <c r="J20" s="5" t="s">
        <v>5</v>
      </c>
      <c r="K20" s="5" t="s">
        <v>6</v>
      </c>
    </row>
    <row r="21" spans="2:11" ht="15" thickBot="1" x14ac:dyDescent="0.4">
      <c r="B21" s="136" t="s">
        <v>7</v>
      </c>
      <c r="C21" s="136"/>
      <c r="D21" s="136"/>
      <c r="E21" s="136"/>
      <c r="F21" s="10">
        <f>F24+F25+F26</f>
        <v>55.56869853100001</v>
      </c>
      <c r="G21" s="10">
        <f>G24+G25+G26</f>
        <v>195.32683555696946</v>
      </c>
      <c r="H21" s="10">
        <f>H24+H25+H26</f>
        <v>33.393937104999992</v>
      </c>
      <c r="I21" s="10">
        <f t="shared" ref="I21" si="0">I24+I25+I26</f>
        <v>148.04803673691504</v>
      </c>
      <c r="J21" s="10">
        <f>J24+J25+J26</f>
        <v>22.174761426000003</v>
      </c>
      <c r="K21" s="10">
        <f>K24+K25+K26</f>
        <v>47.278798820054469</v>
      </c>
    </row>
    <row r="22" spans="2:11" ht="3.75" customHeight="1" thickBot="1" x14ac:dyDescent="0.4">
      <c r="B22" s="9"/>
      <c r="C22" s="9"/>
      <c r="D22" s="9"/>
      <c r="E22" s="9"/>
      <c r="F22" s="11"/>
      <c r="G22" s="11"/>
      <c r="H22" s="11"/>
      <c r="I22" s="11"/>
      <c r="J22" s="11"/>
      <c r="K22" s="11"/>
    </row>
    <row r="23" spans="2:11" ht="15.75" customHeight="1" thickBot="1" x14ac:dyDescent="0.4">
      <c r="B23" s="118" t="s">
        <v>8</v>
      </c>
      <c r="C23" s="118"/>
      <c r="D23" s="118"/>
      <c r="E23" s="118"/>
      <c r="F23" s="118"/>
      <c r="G23" s="118"/>
      <c r="H23" s="118"/>
      <c r="I23" s="118"/>
      <c r="J23" s="118"/>
      <c r="K23" s="118"/>
    </row>
    <row r="24" spans="2:11" x14ac:dyDescent="0.35">
      <c r="B24" s="143" t="s">
        <v>56</v>
      </c>
      <c r="C24" s="144"/>
      <c r="D24" s="144"/>
      <c r="E24" s="144"/>
      <c r="F24" s="12">
        <f>SUMIFS($F$29:$F$98,$C$29:$C$98,B24)</f>
        <v>21.945762931000001</v>
      </c>
      <c r="G24" s="12">
        <f>SUMIFS($G$29:$G$98,$C$29:$C$98,B24)</f>
        <v>136.31484811393724</v>
      </c>
      <c r="H24" s="12">
        <f>SUMIFS($H$29:$H$98,$C$29:$C$98,B24)</f>
        <v>20.069863704999996</v>
      </c>
      <c r="I24" s="12">
        <f>SUMIFS($I$29:$I$98,$C$29:$C$98,B24)</f>
        <v>124.66280763244507</v>
      </c>
      <c r="J24" s="12">
        <f>SUMIFS($J$29:$J$98,$C$29:$C$98,B24)</f>
        <v>1.875899226</v>
      </c>
      <c r="K24" s="13">
        <f>SUMIFS($K$29:$K$98,$C$29:$C$98,B24)</f>
        <v>11.652040481492213</v>
      </c>
    </row>
    <row r="25" spans="2:11" x14ac:dyDescent="0.35">
      <c r="B25" s="137" t="s">
        <v>65</v>
      </c>
      <c r="C25" s="138"/>
      <c r="D25" s="138"/>
      <c r="E25" s="138"/>
      <c r="F25" s="14">
        <f>SUMIFS($F$29:$F$98,$C$29:$C$98,B25)</f>
        <v>33.622935600000005</v>
      </c>
      <c r="G25" s="14">
        <f>SUMIFS($G$29:$G$98,$C$29:$C$98,B25)</f>
        <v>59.011987443032226</v>
      </c>
      <c r="H25" s="14">
        <f>SUMIFS($H$29:$H$98,$C$29:$C$98,B25)</f>
        <v>13.3240734</v>
      </c>
      <c r="I25" s="14">
        <f>SUMIFS($I$29:$I$98,$C$29:$C$98,B25)</f>
        <v>23.385229104469975</v>
      </c>
      <c r="J25" s="14">
        <f>SUMIFS($J$29:$J$98,$C$29:$C$98,B25)</f>
        <v>20.298862200000002</v>
      </c>
      <c r="K25" s="13">
        <f>SUMIFS($K$29:$K$98,$C$29:$C$98,B25)</f>
        <v>35.626758338562254</v>
      </c>
    </row>
    <row r="26" spans="2:11" ht="15" thickBot="1" x14ac:dyDescent="0.4">
      <c r="B26" s="139" t="s">
        <v>72</v>
      </c>
      <c r="C26" s="140"/>
      <c r="D26" s="140"/>
      <c r="E26" s="140"/>
      <c r="F26" s="15">
        <f>SUMIFS($F$29:$F$98,$C$29:$C$98,B26)</f>
        <v>0</v>
      </c>
      <c r="G26" s="15">
        <f>SUMIFS($G$29:$G$98,$C$29:$C$98,B26)</f>
        <v>0</v>
      </c>
      <c r="H26" s="15">
        <f>SUMIFS($H$29:$H$98,$C$29:$C$98,B26)</f>
        <v>0</v>
      </c>
      <c r="I26" s="15">
        <f>SUMIFS($I$29:$I$98,$C$29:$C$98,B26)</f>
        <v>0</v>
      </c>
      <c r="J26" s="15">
        <f>SUMIFS($J$29:$J$98,$C$29:$C$98,B26)</f>
        <v>0</v>
      </c>
      <c r="K26" s="16">
        <f>SUMIFS($K$29:$K$98,$C$29:$C$98,B26)</f>
        <v>0</v>
      </c>
    </row>
    <row r="27" spans="2:11" ht="21" customHeight="1" thickBot="1" x14ac:dyDescent="0.4">
      <c r="B27" s="141" t="s">
        <v>55</v>
      </c>
      <c r="C27" s="142"/>
      <c r="D27" s="142"/>
      <c r="E27" s="142"/>
      <c r="F27" s="142"/>
      <c r="G27" s="142"/>
      <c r="H27" s="142"/>
      <c r="I27" s="142"/>
      <c r="J27" s="142"/>
      <c r="K27" s="142"/>
    </row>
    <row r="28" spans="2:11" x14ac:dyDescent="0.35">
      <c r="B28" s="17" t="s">
        <v>91</v>
      </c>
      <c r="C28" s="18" t="s">
        <v>12</v>
      </c>
      <c r="D28" s="18" t="s">
        <v>69</v>
      </c>
      <c r="E28" s="18" t="s">
        <v>10</v>
      </c>
      <c r="F28" s="19"/>
      <c r="G28" s="20"/>
      <c r="H28" s="20"/>
      <c r="I28" s="20"/>
      <c r="J28" s="20"/>
      <c r="K28" s="21"/>
    </row>
    <row r="29" spans="2:11" x14ac:dyDescent="0.35">
      <c r="B29" s="80">
        <v>402</v>
      </c>
      <c r="C29" s="86" t="s">
        <v>65</v>
      </c>
      <c r="D29" s="81" t="s">
        <v>70</v>
      </c>
      <c r="E29" s="81" t="s">
        <v>101</v>
      </c>
      <c r="F29" s="82">
        <v>3.8873289</v>
      </c>
      <c r="G29" s="83">
        <v>6.8226940967562708</v>
      </c>
      <c r="H29" s="83"/>
      <c r="I29" s="83"/>
      <c r="J29" s="83">
        <f>F29-H29</f>
        <v>3.8873289</v>
      </c>
      <c r="K29" s="84">
        <f>G29-I29</f>
        <v>6.8226940967562708</v>
      </c>
    </row>
    <row r="30" spans="2:11" x14ac:dyDescent="0.35">
      <c r="B30" s="85">
        <v>403</v>
      </c>
      <c r="C30" s="86" t="s">
        <v>65</v>
      </c>
      <c r="D30" s="81" t="s">
        <v>70</v>
      </c>
      <c r="E30" s="86" t="s">
        <v>101</v>
      </c>
      <c r="F30" s="87">
        <v>3.8873289</v>
      </c>
      <c r="G30" s="88">
        <v>6.8226940967562708</v>
      </c>
      <c r="H30" s="88"/>
      <c r="I30" s="88"/>
      <c r="J30" s="83">
        <f t="shared" ref="J30:K78" si="1">F30-H30</f>
        <v>3.8873289</v>
      </c>
      <c r="K30" s="84">
        <f t="shared" si="1"/>
        <v>6.8226940967562708</v>
      </c>
    </row>
    <row r="31" spans="2:11" ht="29" x14ac:dyDescent="0.35">
      <c r="B31" s="85">
        <v>404</v>
      </c>
      <c r="C31" s="86" t="s">
        <v>56</v>
      </c>
      <c r="D31" s="81" t="s">
        <v>70</v>
      </c>
      <c r="E31" s="86" t="s">
        <v>102</v>
      </c>
      <c r="F31" s="87">
        <v>0.26600800000000002</v>
      </c>
      <c r="G31" s="88">
        <v>1.6522934395628197</v>
      </c>
      <c r="H31" s="88"/>
      <c r="I31" s="88"/>
      <c r="J31" s="83">
        <f t="shared" si="1"/>
        <v>0.26600800000000002</v>
      </c>
      <c r="K31" s="84">
        <f t="shared" si="1"/>
        <v>1.6522934395628197</v>
      </c>
    </row>
    <row r="32" spans="2:11" ht="29" x14ac:dyDescent="0.35">
      <c r="B32" s="85">
        <v>404</v>
      </c>
      <c r="C32" s="86" t="s">
        <v>65</v>
      </c>
      <c r="D32" s="81" t="s">
        <v>70</v>
      </c>
      <c r="E32" s="86" t="s">
        <v>102</v>
      </c>
      <c r="F32" s="87">
        <v>3.0422574</v>
      </c>
      <c r="G32" s="88">
        <v>5.3394997278962117</v>
      </c>
      <c r="H32" s="88"/>
      <c r="I32" s="88"/>
      <c r="J32" s="83">
        <f t="shared" ref="J32" si="2">F32-H32</f>
        <v>3.0422574</v>
      </c>
      <c r="K32" s="84">
        <f t="shared" ref="K32" si="3">G32-I32</f>
        <v>5.3394997278962117</v>
      </c>
    </row>
    <row r="33" spans="2:11" x14ac:dyDescent="0.35">
      <c r="B33" s="85">
        <v>407</v>
      </c>
      <c r="C33" s="86" t="s">
        <v>65</v>
      </c>
      <c r="D33" s="81" t="s">
        <v>70</v>
      </c>
      <c r="E33" s="86" t="s">
        <v>103</v>
      </c>
      <c r="F33" s="87">
        <v>3.1436659800000002</v>
      </c>
      <c r="G33" s="88">
        <v>5.5174830521594194</v>
      </c>
      <c r="H33" s="88"/>
      <c r="I33" s="88"/>
      <c r="J33" s="83">
        <f t="shared" si="1"/>
        <v>3.1436659800000002</v>
      </c>
      <c r="K33" s="84">
        <f t="shared" si="1"/>
        <v>5.5174830521594194</v>
      </c>
    </row>
    <row r="34" spans="2:11" x14ac:dyDescent="0.35">
      <c r="B34" s="85">
        <v>409</v>
      </c>
      <c r="C34" s="86" t="s">
        <v>56</v>
      </c>
      <c r="D34" s="81" t="s">
        <v>70</v>
      </c>
      <c r="E34" s="86" t="s">
        <v>104</v>
      </c>
      <c r="F34" s="87">
        <v>0.85122560000000025</v>
      </c>
      <c r="G34" s="88">
        <v>5.287339006601024</v>
      </c>
      <c r="H34" s="88"/>
      <c r="I34" s="88"/>
      <c r="J34" s="83">
        <f t="shared" si="1"/>
        <v>0.85122560000000025</v>
      </c>
      <c r="K34" s="84">
        <f t="shared" si="1"/>
        <v>5.287339006601024</v>
      </c>
    </row>
    <row r="35" spans="2:11" x14ac:dyDescent="0.35">
      <c r="B35" s="85">
        <v>410</v>
      </c>
      <c r="C35" s="86" t="s">
        <v>65</v>
      </c>
      <c r="D35" s="81" t="s">
        <v>70</v>
      </c>
      <c r="E35" s="86" t="s">
        <v>105</v>
      </c>
      <c r="F35" s="87">
        <v>0.79436720999999999</v>
      </c>
      <c r="G35" s="88">
        <v>1.3942027067284553</v>
      </c>
      <c r="H35" s="88"/>
      <c r="I35" s="88"/>
      <c r="J35" s="83">
        <f t="shared" si="1"/>
        <v>0.79436720999999999</v>
      </c>
      <c r="K35" s="84">
        <f t="shared" si="1"/>
        <v>1.3942027067284553</v>
      </c>
    </row>
    <row r="36" spans="2:11" x14ac:dyDescent="0.35">
      <c r="B36" s="85">
        <v>411</v>
      </c>
      <c r="C36" s="86" t="s">
        <v>65</v>
      </c>
      <c r="D36" s="81" t="s">
        <v>70</v>
      </c>
      <c r="E36" s="86" t="s">
        <v>105</v>
      </c>
      <c r="F36" s="87">
        <v>0.79436720999999999</v>
      </c>
      <c r="G36" s="88">
        <v>1.3942027067284553</v>
      </c>
      <c r="H36" s="88"/>
      <c r="I36" s="88"/>
      <c r="J36" s="83">
        <f t="shared" si="1"/>
        <v>0.79436720999999999</v>
      </c>
      <c r="K36" s="84">
        <f t="shared" si="1"/>
        <v>1.3942027067284553</v>
      </c>
    </row>
    <row r="37" spans="2:11" ht="29" x14ac:dyDescent="0.35">
      <c r="B37" s="85">
        <v>452</v>
      </c>
      <c r="C37" s="86" t="s">
        <v>56</v>
      </c>
      <c r="D37" s="81" t="s">
        <v>70</v>
      </c>
      <c r="E37" s="86" t="s">
        <v>106</v>
      </c>
      <c r="F37" s="87">
        <v>2.394072</v>
      </c>
      <c r="G37" s="88">
        <v>14.870640956065376</v>
      </c>
      <c r="H37" s="88"/>
      <c r="I37" s="88"/>
      <c r="J37" s="83">
        <f t="shared" si="1"/>
        <v>2.394072</v>
      </c>
      <c r="K37" s="84">
        <f t="shared" si="1"/>
        <v>14.870640956065376</v>
      </c>
    </row>
    <row r="38" spans="2:11" x14ac:dyDescent="0.35">
      <c r="B38" s="85">
        <v>504</v>
      </c>
      <c r="C38" s="86" t="s">
        <v>56</v>
      </c>
      <c r="D38" s="81" t="s">
        <v>70</v>
      </c>
      <c r="E38" s="86" t="s">
        <v>107</v>
      </c>
      <c r="F38" s="87">
        <v>0.79802400000000007</v>
      </c>
      <c r="G38" s="88">
        <v>4.9568803186884587</v>
      </c>
      <c r="H38" s="88"/>
      <c r="I38" s="88"/>
      <c r="J38" s="83">
        <f t="shared" si="1"/>
        <v>0.79802400000000007</v>
      </c>
      <c r="K38" s="84">
        <f t="shared" si="1"/>
        <v>4.9568803186884587</v>
      </c>
    </row>
    <row r="39" spans="2:11" ht="29" x14ac:dyDescent="0.35">
      <c r="B39" s="85">
        <v>553</v>
      </c>
      <c r="C39" s="86" t="s">
        <v>56</v>
      </c>
      <c r="D39" s="81" t="s">
        <v>70</v>
      </c>
      <c r="E39" s="86" t="s">
        <v>108</v>
      </c>
      <c r="F39" s="87">
        <v>2.394072</v>
      </c>
      <c r="G39" s="88">
        <v>14.870640956065376</v>
      </c>
      <c r="H39" s="88"/>
      <c r="I39" s="88"/>
      <c r="J39" s="83">
        <f t="shared" si="1"/>
        <v>2.394072</v>
      </c>
      <c r="K39" s="84">
        <f t="shared" si="1"/>
        <v>14.870640956065376</v>
      </c>
    </row>
    <row r="40" spans="2:11" x14ac:dyDescent="0.35">
      <c r="B40" s="85">
        <v>702</v>
      </c>
      <c r="C40" s="86" t="s">
        <v>65</v>
      </c>
      <c r="D40" s="81" t="s">
        <v>70</v>
      </c>
      <c r="E40" s="86" t="s">
        <v>115</v>
      </c>
      <c r="F40" s="87">
        <v>5.1176200000000005</v>
      </c>
      <c r="G40" s="88">
        <v>8.9819916610199435</v>
      </c>
      <c r="H40" s="88"/>
      <c r="I40" s="88"/>
      <c r="J40" s="83">
        <f t="shared" si="1"/>
        <v>5.1176200000000005</v>
      </c>
      <c r="K40" s="84">
        <f t="shared" si="1"/>
        <v>8.9819916610199435</v>
      </c>
    </row>
    <row r="41" spans="2:11" ht="29" x14ac:dyDescent="0.35">
      <c r="B41" s="85">
        <v>703</v>
      </c>
      <c r="C41" s="86" t="s">
        <v>56</v>
      </c>
      <c r="D41" s="81" t="s">
        <v>70</v>
      </c>
      <c r="E41" s="86" t="s">
        <v>116</v>
      </c>
      <c r="F41" s="87">
        <v>4.0881099999999995</v>
      </c>
      <c r="G41" s="88">
        <v>25.393060859865709</v>
      </c>
      <c r="H41" s="88"/>
      <c r="I41" s="88"/>
      <c r="J41" s="83">
        <f t="shared" si="1"/>
        <v>4.0881099999999995</v>
      </c>
      <c r="K41" s="84">
        <f t="shared" si="1"/>
        <v>25.393060859865709</v>
      </c>
    </row>
    <row r="42" spans="2:11" ht="29" x14ac:dyDescent="0.35">
      <c r="B42" s="85">
        <v>705</v>
      </c>
      <c r="C42" s="86" t="s">
        <v>56</v>
      </c>
      <c r="D42" s="81" t="s">
        <v>70</v>
      </c>
      <c r="E42" s="86" t="s">
        <v>117</v>
      </c>
      <c r="F42" s="87">
        <v>3.2296068999999998</v>
      </c>
      <c r="G42" s="88">
        <v>20.060518079293914</v>
      </c>
      <c r="H42" s="88"/>
      <c r="I42" s="88"/>
      <c r="J42" s="83">
        <f t="shared" si="1"/>
        <v>3.2296068999999998</v>
      </c>
      <c r="K42" s="84">
        <f t="shared" si="1"/>
        <v>20.060518079293914</v>
      </c>
    </row>
    <row r="43" spans="2:11" x14ac:dyDescent="0.35">
      <c r="B43" s="85">
        <v>753</v>
      </c>
      <c r="C43" s="86" t="s">
        <v>65</v>
      </c>
      <c r="D43" s="81" t="s">
        <v>70</v>
      </c>
      <c r="E43" s="86" t="s">
        <v>118</v>
      </c>
      <c r="F43" s="87">
        <v>12.956000000000001</v>
      </c>
      <c r="G43" s="88">
        <v>22.739219394987199</v>
      </c>
      <c r="H43" s="88"/>
      <c r="I43" s="88"/>
      <c r="J43" s="83">
        <f t="shared" si="1"/>
        <v>12.956000000000001</v>
      </c>
      <c r="K43" s="84">
        <f t="shared" si="1"/>
        <v>22.739219394987199</v>
      </c>
    </row>
    <row r="44" spans="2:11" x14ac:dyDescent="0.35">
      <c r="B44" s="85">
        <v>251</v>
      </c>
      <c r="C44" s="86" t="s">
        <v>56</v>
      </c>
      <c r="D44" s="81" t="s">
        <v>70</v>
      </c>
      <c r="E44" s="86" t="s">
        <v>94</v>
      </c>
      <c r="F44" s="87">
        <v>0.38618978200000004</v>
      </c>
      <c r="G44" s="88">
        <v>2.3987956874409626</v>
      </c>
      <c r="H44" s="88"/>
      <c r="I44" s="88"/>
      <c r="J44" s="83">
        <f t="shared" si="1"/>
        <v>0.38618978200000004</v>
      </c>
      <c r="K44" s="84">
        <f t="shared" si="1"/>
        <v>2.3987956874409626</v>
      </c>
    </row>
    <row r="45" spans="2:11" x14ac:dyDescent="0.35">
      <c r="B45" s="85">
        <v>252</v>
      </c>
      <c r="C45" s="86" t="s">
        <v>56</v>
      </c>
      <c r="D45" s="81" t="s">
        <v>70</v>
      </c>
      <c r="E45" s="86" t="s">
        <v>94</v>
      </c>
      <c r="F45" s="87">
        <v>0.38618978200000004</v>
      </c>
      <c r="G45" s="88">
        <v>2.3987956874409626</v>
      </c>
      <c r="H45" s="88"/>
      <c r="I45" s="88"/>
      <c r="J45" s="83">
        <f t="shared" si="1"/>
        <v>0.38618978200000004</v>
      </c>
      <c r="K45" s="84">
        <f t="shared" si="1"/>
        <v>2.3987956874409626</v>
      </c>
    </row>
    <row r="46" spans="2:11" x14ac:dyDescent="0.35">
      <c r="B46" s="85">
        <v>253</v>
      </c>
      <c r="C46" s="86" t="s">
        <v>56</v>
      </c>
      <c r="D46" s="81" t="s">
        <v>70</v>
      </c>
      <c r="E46" s="86" t="s">
        <v>94</v>
      </c>
      <c r="F46" s="87">
        <v>0.38618978200000004</v>
      </c>
      <c r="G46" s="88">
        <v>2.3987956874409626</v>
      </c>
      <c r="H46" s="88"/>
      <c r="I46" s="88"/>
      <c r="J46" s="83">
        <f t="shared" si="1"/>
        <v>0.38618978200000004</v>
      </c>
      <c r="K46" s="84">
        <f t="shared" si="1"/>
        <v>2.3987956874409626</v>
      </c>
    </row>
    <row r="47" spans="2:11" x14ac:dyDescent="0.35">
      <c r="B47" s="85">
        <v>254</v>
      </c>
      <c r="C47" s="86" t="s">
        <v>56</v>
      </c>
      <c r="D47" s="81" t="s">
        <v>70</v>
      </c>
      <c r="E47" s="86" t="s">
        <v>94</v>
      </c>
      <c r="F47" s="87">
        <v>0.38618978200000004</v>
      </c>
      <c r="G47" s="88">
        <v>2.3987956874409626</v>
      </c>
      <c r="H47" s="88"/>
      <c r="I47" s="88"/>
      <c r="J47" s="83">
        <f t="shared" si="1"/>
        <v>0.38618978200000004</v>
      </c>
      <c r="K47" s="84">
        <f t="shared" si="1"/>
        <v>2.3987956874409626</v>
      </c>
    </row>
    <row r="48" spans="2:11" x14ac:dyDescent="0.35">
      <c r="B48" s="85">
        <v>257</v>
      </c>
      <c r="C48" s="86" t="s">
        <v>56</v>
      </c>
      <c r="D48" s="81" t="s">
        <v>70</v>
      </c>
      <c r="E48" s="86" t="s">
        <v>119</v>
      </c>
      <c r="F48" s="87">
        <v>0.35108162000000004</v>
      </c>
      <c r="G48" s="88">
        <v>2.180723352219057</v>
      </c>
      <c r="H48" s="88"/>
      <c r="I48" s="88"/>
      <c r="J48" s="83">
        <f t="shared" si="1"/>
        <v>0.35108162000000004</v>
      </c>
      <c r="K48" s="84">
        <f t="shared" si="1"/>
        <v>2.180723352219057</v>
      </c>
    </row>
    <row r="49" spans="2:11" x14ac:dyDescent="0.35">
      <c r="B49" s="89">
        <v>258</v>
      </c>
      <c r="C49" s="90" t="s">
        <v>56</v>
      </c>
      <c r="D49" s="81" t="s">
        <v>70</v>
      </c>
      <c r="E49" s="90" t="s">
        <v>119</v>
      </c>
      <c r="F49" s="91">
        <v>0.35108162000000004</v>
      </c>
      <c r="G49" s="92">
        <v>2.180723352219057</v>
      </c>
      <c r="H49" s="92"/>
      <c r="I49" s="92"/>
      <c r="J49" s="83">
        <f t="shared" si="1"/>
        <v>0.35108162000000004</v>
      </c>
      <c r="K49" s="84">
        <f t="shared" si="1"/>
        <v>2.180723352219057</v>
      </c>
    </row>
    <row r="50" spans="2:11" x14ac:dyDescent="0.35">
      <c r="B50" s="89">
        <v>259</v>
      </c>
      <c r="C50" s="90" t="s">
        <v>56</v>
      </c>
      <c r="D50" s="81" t="s">
        <v>70</v>
      </c>
      <c r="E50" s="90" t="s">
        <v>94</v>
      </c>
      <c r="F50" s="91">
        <v>0.52662242999999997</v>
      </c>
      <c r="G50" s="92">
        <v>3.2710850283285846</v>
      </c>
      <c r="H50" s="92"/>
      <c r="I50" s="92"/>
      <c r="J50" s="83">
        <f t="shared" si="1"/>
        <v>0.52662242999999997</v>
      </c>
      <c r="K50" s="84">
        <f t="shared" si="1"/>
        <v>3.2710850283285846</v>
      </c>
    </row>
    <row r="51" spans="2:11" x14ac:dyDescent="0.35">
      <c r="B51" s="89">
        <v>304</v>
      </c>
      <c r="C51" s="90" t="s">
        <v>56</v>
      </c>
      <c r="D51" s="81" t="s">
        <v>70</v>
      </c>
      <c r="E51" s="90" t="s">
        <v>94</v>
      </c>
      <c r="F51" s="91">
        <v>0.38618978200000004</v>
      </c>
      <c r="G51" s="92">
        <v>2.3987956874409626</v>
      </c>
      <c r="H51" s="92"/>
      <c r="I51" s="92"/>
      <c r="J51" s="83">
        <f t="shared" si="1"/>
        <v>0.38618978200000004</v>
      </c>
      <c r="K51" s="84">
        <f t="shared" si="1"/>
        <v>2.3987956874409626</v>
      </c>
    </row>
    <row r="52" spans="2:11" x14ac:dyDescent="0.35">
      <c r="B52" s="93">
        <v>305</v>
      </c>
      <c r="C52" s="93" t="s">
        <v>56</v>
      </c>
      <c r="D52" s="81" t="s">
        <v>70</v>
      </c>
      <c r="E52" s="93" t="s">
        <v>94</v>
      </c>
      <c r="F52" s="94">
        <v>0.38618978200000004</v>
      </c>
      <c r="G52" s="95">
        <v>2.3987956874409626</v>
      </c>
      <c r="H52" s="95"/>
      <c r="I52" s="95"/>
      <c r="J52" s="83">
        <f t="shared" si="1"/>
        <v>0.38618978200000004</v>
      </c>
      <c r="K52" s="84">
        <f t="shared" si="1"/>
        <v>2.3987956874409626</v>
      </c>
    </row>
    <row r="53" spans="2:11" x14ac:dyDescent="0.35">
      <c r="B53" s="93">
        <v>351</v>
      </c>
      <c r="C53" s="93" t="s">
        <v>56</v>
      </c>
      <c r="D53" s="81" t="s">
        <v>70</v>
      </c>
      <c r="E53" s="93" t="s">
        <v>94</v>
      </c>
      <c r="F53" s="94">
        <v>0.52662242999999997</v>
      </c>
      <c r="G53" s="95">
        <v>3.2710850283285846</v>
      </c>
      <c r="H53" s="95"/>
      <c r="I53" s="95"/>
      <c r="J53" s="83">
        <f t="shared" si="1"/>
        <v>0.52662242999999997</v>
      </c>
      <c r="K53" s="84">
        <f t="shared" si="1"/>
        <v>3.2710850283285846</v>
      </c>
    </row>
    <row r="54" spans="2:11" x14ac:dyDescent="0.35">
      <c r="B54" s="93">
        <v>352</v>
      </c>
      <c r="C54" s="93" t="s">
        <v>56</v>
      </c>
      <c r="D54" s="81" t="s">
        <v>70</v>
      </c>
      <c r="E54" s="93" t="s">
        <v>94</v>
      </c>
      <c r="F54" s="94">
        <v>0.38618978200000004</v>
      </c>
      <c r="G54" s="95">
        <v>2.3987956874409626</v>
      </c>
      <c r="H54" s="95"/>
      <c r="I54" s="95"/>
      <c r="J54" s="83">
        <f t="shared" si="1"/>
        <v>0.38618978200000004</v>
      </c>
      <c r="K54" s="84">
        <f t="shared" si="1"/>
        <v>2.3987956874409626</v>
      </c>
    </row>
    <row r="55" spans="2:11" x14ac:dyDescent="0.35">
      <c r="B55" s="93">
        <v>603</v>
      </c>
      <c r="C55" s="93" t="s">
        <v>56</v>
      </c>
      <c r="D55" s="81" t="s">
        <v>70</v>
      </c>
      <c r="E55" s="93" t="s">
        <v>94</v>
      </c>
      <c r="F55" s="94">
        <v>0.38618978200000004</v>
      </c>
      <c r="G55" s="95">
        <v>2.3987956874409626</v>
      </c>
      <c r="H55" s="95"/>
      <c r="I55" s="95"/>
      <c r="J55" s="83">
        <f t="shared" si="1"/>
        <v>0.38618978200000004</v>
      </c>
      <c r="K55" s="84">
        <f t="shared" si="1"/>
        <v>2.3987956874409626</v>
      </c>
    </row>
    <row r="56" spans="2:11" ht="29" x14ac:dyDescent="0.35">
      <c r="B56" s="93">
        <v>203</v>
      </c>
      <c r="C56" s="93" t="s">
        <v>56</v>
      </c>
      <c r="D56" s="81" t="s">
        <v>70</v>
      </c>
      <c r="E56" s="96" t="s">
        <v>120</v>
      </c>
      <c r="F56" s="94">
        <v>9.3841825000000004E-2</v>
      </c>
      <c r="G56" s="95">
        <v>0.5828931152600757</v>
      </c>
      <c r="H56" s="95"/>
      <c r="I56" s="95"/>
      <c r="J56" s="83">
        <f t="shared" si="1"/>
        <v>9.3841825000000004E-2</v>
      </c>
      <c r="K56" s="84">
        <f t="shared" si="1"/>
        <v>0.5828931152600757</v>
      </c>
    </row>
    <row r="57" spans="2:11" x14ac:dyDescent="0.35">
      <c r="B57" s="93">
        <v>364</v>
      </c>
      <c r="C57" s="93" t="s">
        <v>56</v>
      </c>
      <c r="D57" s="81" t="s">
        <v>70</v>
      </c>
      <c r="E57" s="93" t="s">
        <v>121</v>
      </c>
      <c r="F57" s="94">
        <v>0.35830515000000002</v>
      </c>
      <c r="G57" s="95">
        <v>2.2255918946293796</v>
      </c>
      <c r="H57" s="95"/>
      <c r="I57" s="95"/>
      <c r="J57" s="83">
        <f t="shared" si="1"/>
        <v>0.35830515000000002</v>
      </c>
      <c r="K57" s="84">
        <f t="shared" si="1"/>
        <v>2.2255918946293796</v>
      </c>
    </row>
    <row r="58" spans="2:11" x14ac:dyDescent="0.35">
      <c r="B58" s="93">
        <v>383</v>
      </c>
      <c r="C58" s="93" t="s">
        <v>56</v>
      </c>
      <c r="D58" s="81" t="s">
        <v>70</v>
      </c>
      <c r="E58" s="93" t="s">
        <v>122</v>
      </c>
      <c r="F58" s="94">
        <v>0.25593225000000003</v>
      </c>
      <c r="G58" s="95">
        <v>1.5897084961638428</v>
      </c>
      <c r="H58" s="95"/>
      <c r="I58" s="95"/>
      <c r="J58" s="83">
        <f t="shared" si="1"/>
        <v>0.25593225000000003</v>
      </c>
      <c r="K58" s="84">
        <f t="shared" si="1"/>
        <v>1.5897084961638428</v>
      </c>
    </row>
    <row r="59" spans="2:11" x14ac:dyDescent="0.35">
      <c r="B59" s="97">
        <v>503</v>
      </c>
      <c r="C59" s="96" t="s">
        <v>56</v>
      </c>
      <c r="D59" s="81" t="s">
        <v>70</v>
      </c>
      <c r="E59" s="93" t="s">
        <v>123</v>
      </c>
      <c r="F59" s="94">
        <v>0.18768365000000001</v>
      </c>
      <c r="G59" s="95">
        <v>1.1657862305201514</v>
      </c>
      <c r="H59" s="95"/>
      <c r="I59" s="95"/>
      <c r="J59" s="83">
        <f t="shared" si="1"/>
        <v>0.18768365000000001</v>
      </c>
      <c r="K59" s="84">
        <f t="shared" si="1"/>
        <v>1.1657862305201514</v>
      </c>
    </row>
    <row r="60" spans="2:11" x14ac:dyDescent="0.35">
      <c r="B60" s="98">
        <v>551</v>
      </c>
      <c r="C60" s="93" t="s">
        <v>56</v>
      </c>
      <c r="D60" s="81" t="s">
        <v>70</v>
      </c>
      <c r="E60" s="96" t="s">
        <v>124</v>
      </c>
      <c r="F60" s="94">
        <v>0.37536730000000001</v>
      </c>
      <c r="G60" s="95">
        <v>2.3315724610403028</v>
      </c>
      <c r="H60" s="95"/>
      <c r="I60" s="95"/>
      <c r="J60" s="83">
        <f t="shared" si="1"/>
        <v>0.37536730000000001</v>
      </c>
      <c r="K60" s="84">
        <f t="shared" si="1"/>
        <v>2.3315724610403028</v>
      </c>
    </row>
    <row r="61" spans="2:11" x14ac:dyDescent="0.35">
      <c r="B61" s="98">
        <v>583</v>
      </c>
      <c r="C61" s="93" t="s">
        <v>56</v>
      </c>
      <c r="D61" s="81" t="s">
        <v>70</v>
      </c>
      <c r="E61" s="93" t="s">
        <v>125</v>
      </c>
      <c r="F61" s="94">
        <v>0.26446332499999997</v>
      </c>
      <c r="G61" s="95">
        <v>1.6426987793693038</v>
      </c>
      <c r="H61" s="95"/>
      <c r="I61" s="95"/>
      <c r="J61" s="83">
        <f t="shared" si="1"/>
        <v>0.26446332499999997</v>
      </c>
      <c r="K61" s="84">
        <f t="shared" si="1"/>
        <v>1.6426987793693038</v>
      </c>
    </row>
    <row r="62" spans="2:11" x14ac:dyDescent="0.35">
      <c r="B62" s="98">
        <v>585</v>
      </c>
      <c r="C62" s="93" t="s">
        <v>56</v>
      </c>
      <c r="D62" s="81" t="s">
        <v>70</v>
      </c>
      <c r="E62" s="93" t="s">
        <v>126</v>
      </c>
      <c r="F62" s="94">
        <v>0.110903975</v>
      </c>
      <c r="G62" s="95">
        <v>0.68887368167099849</v>
      </c>
      <c r="H62" s="95"/>
      <c r="I62" s="95"/>
      <c r="J62" s="83">
        <f t="shared" si="1"/>
        <v>0.110903975</v>
      </c>
      <c r="K62" s="84">
        <f t="shared" si="1"/>
        <v>0.68887368167099849</v>
      </c>
    </row>
    <row r="63" spans="2:11" x14ac:dyDescent="0.35">
      <c r="B63" s="98">
        <v>587</v>
      </c>
      <c r="C63" s="93" t="s">
        <v>56</v>
      </c>
      <c r="D63" s="81" t="s">
        <v>70</v>
      </c>
      <c r="E63" s="93" t="s">
        <v>96</v>
      </c>
      <c r="F63" s="94">
        <v>8.5310750000000005E-2</v>
      </c>
      <c r="G63" s="95">
        <v>0.52990283205461419</v>
      </c>
      <c r="H63" s="95"/>
      <c r="I63" s="95"/>
      <c r="J63" s="83">
        <f t="shared" si="1"/>
        <v>8.5310750000000005E-2</v>
      </c>
      <c r="K63" s="84">
        <f t="shared" si="1"/>
        <v>0.52990283205461419</v>
      </c>
    </row>
    <row r="64" spans="2:11" x14ac:dyDescent="0.35">
      <c r="B64" s="98">
        <v>607</v>
      </c>
      <c r="C64" s="93" t="s">
        <v>56</v>
      </c>
      <c r="D64" s="81" t="s">
        <v>70</v>
      </c>
      <c r="E64" s="93" t="s">
        <v>121</v>
      </c>
      <c r="F64" s="94">
        <v>0.35830515000000002</v>
      </c>
      <c r="G64" s="95">
        <v>2.2255918946293796</v>
      </c>
      <c r="H64" s="95"/>
      <c r="I64" s="95"/>
      <c r="J64" s="83">
        <f t="shared" si="1"/>
        <v>0.35830515000000002</v>
      </c>
      <c r="K64" s="84">
        <f t="shared" si="1"/>
        <v>2.2255918946293796</v>
      </c>
    </row>
    <row r="65" spans="2:11" x14ac:dyDescent="0.35">
      <c r="B65" s="98">
        <v>609</v>
      </c>
      <c r="C65" s="93" t="s">
        <v>56</v>
      </c>
      <c r="D65" s="81" t="s">
        <v>70</v>
      </c>
      <c r="E65" s="93" t="s">
        <v>122</v>
      </c>
      <c r="F65" s="94">
        <v>0.51186450000000006</v>
      </c>
      <c r="G65" s="95">
        <v>3.1794169923276856</v>
      </c>
      <c r="H65" s="95"/>
      <c r="I65" s="95"/>
      <c r="J65" s="83">
        <f t="shared" si="1"/>
        <v>0.51186450000000006</v>
      </c>
      <c r="K65" s="84">
        <f t="shared" si="1"/>
        <v>3.1794169923276856</v>
      </c>
    </row>
    <row r="66" spans="2:11" x14ac:dyDescent="0.35">
      <c r="B66" s="98">
        <v>609</v>
      </c>
      <c r="C66" s="93" t="s">
        <v>56</v>
      </c>
      <c r="D66" s="81" t="s">
        <v>70</v>
      </c>
      <c r="E66" s="93" t="s">
        <v>127</v>
      </c>
      <c r="F66" s="94">
        <v>0.47774019999999995</v>
      </c>
      <c r="G66" s="95">
        <v>2.9674558595058391</v>
      </c>
      <c r="H66" s="95"/>
      <c r="I66" s="95"/>
      <c r="J66" s="83">
        <f t="shared" si="1"/>
        <v>0.47774019999999995</v>
      </c>
      <c r="K66" s="84">
        <f t="shared" si="1"/>
        <v>2.9674558595058391</v>
      </c>
    </row>
    <row r="67" spans="2:11" x14ac:dyDescent="0.35">
      <c r="B67" s="98">
        <v>401</v>
      </c>
      <c r="C67" s="86" t="s">
        <v>65</v>
      </c>
      <c r="D67" s="93" t="s">
        <v>68</v>
      </c>
      <c r="E67" s="93" t="s">
        <v>128</v>
      </c>
      <c r="F67" s="94"/>
      <c r="G67" s="95"/>
      <c r="H67" s="94">
        <v>1.1141749999999999</v>
      </c>
      <c r="I67" s="95">
        <v>1.9555009084138515</v>
      </c>
      <c r="J67" s="83">
        <f t="shared" si="1"/>
        <v>-1.1141749999999999</v>
      </c>
      <c r="K67" s="84">
        <f t="shared" si="1"/>
        <v>-1.9555009084138515</v>
      </c>
    </row>
    <row r="68" spans="2:11" x14ac:dyDescent="0.35">
      <c r="B68" s="98">
        <v>403</v>
      </c>
      <c r="C68" s="93" t="s">
        <v>56</v>
      </c>
      <c r="D68" s="93" t="s">
        <v>68</v>
      </c>
      <c r="E68" s="93" t="s">
        <v>129</v>
      </c>
      <c r="F68" s="94"/>
      <c r="G68" s="95"/>
      <c r="H68" s="94">
        <v>1.2250287499999999</v>
      </c>
      <c r="I68" s="95">
        <v>7.6091958396019717</v>
      </c>
      <c r="J68" s="83">
        <f t="shared" si="1"/>
        <v>-1.2250287499999999</v>
      </c>
      <c r="K68" s="84">
        <f t="shared" si="1"/>
        <v>-7.6091958396019717</v>
      </c>
    </row>
    <row r="69" spans="2:11" x14ac:dyDescent="0.35">
      <c r="B69" s="98">
        <v>406</v>
      </c>
      <c r="C69" s="93" t="s">
        <v>56</v>
      </c>
      <c r="D69" s="93" t="s">
        <v>68</v>
      </c>
      <c r="E69" s="93" t="s">
        <v>130</v>
      </c>
      <c r="F69" s="94"/>
      <c r="G69" s="95"/>
      <c r="H69" s="94">
        <v>1.6259472500000001</v>
      </c>
      <c r="I69" s="95">
        <v>10.099478114380799</v>
      </c>
      <c r="J69" s="83">
        <f t="shared" si="1"/>
        <v>-1.6259472500000001</v>
      </c>
      <c r="K69" s="84">
        <f t="shared" si="1"/>
        <v>-10.099478114380799</v>
      </c>
    </row>
    <row r="70" spans="2:11" x14ac:dyDescent="0.35">
      <c r="B70" s="98">
        <v>408</v>
      </c>
      <c r="C70" s="93" t="s">
        <v>56</v>
      </c>
      <c r="D70" s="93" t="s">
        <v>68</v>
      </c>
      <c r="E70" s="93" t="s">
        <v>131</v>
      </c>
      <c r="F70" s="94"/>
      <c r="G70" s="95"/>
      <c r="H70" s="94">
        <v>1.8264065</v>
      </c>
      <c r="I70" s="95">
        <v>11.344619251770213</v>
      </c>
      <c r="J70" s="83">
        <f t="shared" si="1"/>
        <v>-1.8264065</v>
      </c>
      <c r="K70" s="84">
        <f t="shared" si="1"/>
        <v>-11.344619251770213</v>
      </c>
    </row>
    <row r="71" spans="2:11" x14ac:dyDescent="0.35">
      <c r="B71" s="98">
        <v>411</v>
      </c>
      <c r="C71" s="93" t="s">
        <v>56</v>
      </c>
      <c r="D71" s="93" t="s">
        <v>68</v>
      </c>
      <c r="E71" s="93" t="s">
        <v>132</v>
      </c>
      <c r="F71" s="94"/>
      <c r="G71" s="95"/>
      <c r="H71" s="94">
        <v>1.2027555000000001</v>
      </c>
      <c r="I71" s="95">
        <v>7.4708468243364825</v>
      </c>
      <c r="J71" s="83">
        <f t="shared" si="1"/>
        <v>-1.2027555000000001</v>
      </c>
      <c r="K71" s="84">
        <f t="shared" si="1"/>
        <v>-7.4708468243364825</v>
      </c>
    </row>
    <row r="72" spans="2:11" x14ac:dyDescent="0.35">
      <c r="B72" s="98" t="s">
        <v>100</v>
      </c>
      <c r="C72" s="93" t="s">
        <v>56</v>
      </c>
      <c r="D72" s="93" t="s">
        <v>68</v>
      </c>
      <c r="E72" s="93" t="s">
        <v>133</v>
      </c>
      <c r="F72" s="94"/>
      <c r="G72" s="95"/>
      <c r="H72" s="94">
        <v>0.1158742</v>
      </c>
      <c r="I72" s="95">
        <v>0.71974594927442059</v>
      </c>
      <c r="J72" s="83">
        <f t="shared" ref="J72" si="4">F72-H72</f>
        <v>-0.1158742</v>
      </c>
      <c r="K72" s="84">
        <f t="shared" ref="K72" si="5">G72-I72</f>
        <v>-0.71974594927442059</v>
      </c>
    </row>
    <row r="73" spans="2:11" x14ac:dyDescent="0.35">
      <c r="B73" s="98" t="s">
        <v>100</v>
      </c>
      <c r="C73" s="86" t="s">
        <v>65</v>
      </c>
      <c r="D73" s="93" t="s">
        <v>68</v>
      </c>
      <c r="E73" s="93" t="s">
        <v>133</v>
      </c>
      <c r="F73" s="94"/>
      <c r="G73" s="95"/>
      <c r="H73" s="94">
        <v>3.7436280000000002</v>
      </c>
      <c r="I73" s="95">
        <v>6.5704830522705411</v>
      </c>
      <c r="J73" s="83">
        <f t="shared" si="1"/>
        <v>-3.7436280000000002</v>
      </c>
      <c r="K73" s="84">
        <f t="shared" si="1"/>
        <v>-6.5704830522705411</v>
      </c>
    </row>
    <row r="74" spans="2:11" x14ac:dyDescent="0.35">
      <c r="B74" s="98">
        <v>705</v>
      </c>
      <c r="C74" s="93" t="s">
        <v>56</v>
      </c>
      <c r="D74" s="93" t="s">
        <v>68</v>
      </c>
      <c r="E74" s="93" t="s">
        <v>134</v>
      </c>
      <c r="F74" s="94"/>
      <c r="G74" s="95"/>
      <c r="H74" s="94">
        <v>3.0530322000000001</v>
      </c>
      <c r="I74" s="95">
        <v>18.963734454730844</v>
      </c>
      <c r="J74" s="83">
        <f t="shared" si="1"/>
        <v>-3.0530322000000001</v>
      </c>
      <c r="K74" s="84">
        <f t="shared" si="1"/>
        <v>-18.963734454730844</v>
      </c>
    </row>
    <row r="75" spans="2:11" x14ac:dyDescent="0.35">
      <c r="B75" s="98" t="s">
        <v>100</v>
      </c>
      <c r="C75" s="86" t="s">
        <v>65</v>
      </c>
      <c r="D75" s="93" t="s">
        <v>68</v>
      </c>
      <c r="E75" s="93" t="s">
        <v>113</v>
      </c>
      <c r="F75" s="94"/>
      <c r="G75" s="95"/>
      <c r="H75" s="94">
        <v>3.7365104000000002</v>
      </c>
      <c r="I75" s="95">
        <v>6.5579908735143082</v>
      </c>
      <c r="J75" s="95">
        <f t="shared" si="1"/>
        <v>-3.7365104000000002</v>
      </c>
      <c r="K75" s="95">
        <f t="shared" si="1"/>
        <v>-6.5579908735143082</v>
      </c>
    </row>
    <row r="76" spans="2:11" x14ac:dyDescent="0.35">
      <c r="B76" s="98">
        <v>753</v>
      </c>
      <c r="C76" s="93" t="s">
        <v>56</v>
      </c>
      <c r="D76" s="93" t="s">
        <v>68</v>
      </c>
      <c r="E76" s="93" t="s">
        <v>135</v>
      </c>
      <c r="F76" s="94"/>
      <c r="G76" s="95"/>
      <c r="H76" s="94">
        <v>1.573056225</v>
      </c>
      <c r="I76" s="95">
        <v>9.7709485452729048</v>
      </c>
      <c r="J76" s="95">
        <f t="shared" si="1"/>
        <v>-1.573056225</v>
      </c>
      <c r="K76" s="95">
        <f t="shared" si="1"/>
        <v>-9.7709485452729048</v>
      </c>
    </row>
    <row r="77" spans="2:11" x14ac:dyDescent="0.35">
      <c r="B77" s="98" t="s">
        <v>100</v>
      </c>
      <c r="C77" s="86" t="s">
        <v>65</v>
      </c>
      <c r="D77" s="93" t="s">
        <v>68</v>
      </c>
      <c r="E77" s="93" t="s">
        <v>114</v>
      </c>
      <c r="F77" s="94"/>
      <c r="G77" s="95"/>
      <c r="H77" s="94">
        <v>4.7297599999999997</v>
      </c>
      <c r="I77" s="95">
        <v>8.3012542702712739</v>
      </c>
      <c r="J77" s="95">
        <f t="shared" si="1"/>
        <v>-4.7297599999999997</v>
      </c>
      <c r="K77" s="95">
        <f t="shared" si="1"/>
        <v>-8.3012542702712739</v>
      </c>
    </row>
    <row r="78" spans="2:11" x14ac:dyDescent="0.35">
      <c r="B78" s="98" t="s">
        <v>100</v>
      </c>
      <c r="C78" s="93" t="s">
        <v>56</v>
      </c>
      <c r="D78" s="93" t="s">
        <v>68</v>
      </c>
      <c r="E78" s="93" t="s">
        <v>94</v>
      </c>
      <c r="F78" s="94"/>
      <c r="G78" s="95"/>
      <c r="H78" s="94">
        <v>0.7337267999999999</v>
      </c>
      <c r="I78" s="95">
        <v>4.5575019475783467</v>
      </c>
      <c r="J78" s="95">
        <f t="shared" si="1"/>
        <v>-0.7337267999999999</v>
      </c>
      <c r="K78" s="95">
        <f t="shared" si="1"/>
        <v>-4.5575019475783467</v>
      </c>
    </row>
    <row r="79" spans="2:11" x14ac:dyDescent="0.35">
      <c r="B79" s="98" t="s">
        <v>100</v>
      </c>
      <c r="C79" s="93" t="s">
        <v>56</v>
      </c>
      <c r="D79" s="93" t="s">
        <v>68</v>
      </c>
      <c r="E79" s="93" t="s">
        <v>95</v>
      </c>
      <c r="F79" s="94"/>
      <c r="G79" s="95"/>
      <c r="H79" s="94">
        <v>0.61143899999999995</v>
      </c>
      <c r="I79" s="95">
        <v>3.7979182896486225</v>
      </c>
      <c r="J79" s="95">
        <f t="shared" ref="J79:J98" si="6">F79-H79</f>
        <v>-0.61143899999999995</v>
      </c>
      <c r="K79" s="95">
        <f t="shared" ref="K79:K98" si="7">G79-I79</f>
        <v>-3.7979182896486225</v>
      </c>
    </row>
    <row r="80" spans="2:11" x14ac:dyDescent="0.35">
      <c r="B80" s="98">
        <v>310</v>
      </c>
      <c r="C80" s="93" t="s">
        <v>56</v>
      </c>
      <c r="D80" s="93" t="s">
        <v>68</v>
      </c>
      <c r="E80" s="93" t="s">
        <v>93</v>
      </c>
      <c r="F80" s="94"/>
      <c r="G80" s="95"/>
      <c r="H80" s="94">
        <v>4.0762599999999996E-2</v>
      </c>
      <c r="I80" s="95">
        <v>0.25319455264324153</v>
      </c>
      <c r="J80" s="95">
        <f t="shared" si="6"/>
        <v>-4.0762599999999996E-2</v>
      </c>
      <c r="K80" s="95">
        <f t="shared" si="7"/>
        <v>-0.25319455264324153</v>
      </c>
    </row>
    <row r="81" spans="2:11" x14ac:dyDescent="0.35">
      <c r="B81" s="98">
        <v>331</v>
      </c>
      <c r="C81" s="93" t="s">
        <v>56</v>
      </c>
      <c r="D81" s="93" t="s">
        <v>68</v>
      </c>
      <c r="E81" s="93" t="s">
        <v>136</v>
      </c>
      <c r="F81" s="94"/>
      <c r="G81" s="95"/>
      <c r="H81" s="94">
        <v>1.41853848</v>
      </c>
      <c r="I81" s="95">
        <v>8.8111704319848041</v>
      </c>
      <c r="J81" s="95">
        <f t="shared" si="6"/>
        <v>-1.41853848</v>
      </c>
      <c r="K81" s="95">
        <f t="shared" si="7"/>
        <v>-8.8111704319848041</v>
      </c>
    </row>
    <row r="82" spans="2:11" x14ac:dyDescent="0.35">
      <c r="B82" s="98" t="s">
        <v>100</v>
      </c>
      <c r="C82" s="93" t="s">
        <v>56</v>
      </c>
      <c r="D82" s="93" t="s">
        <v>68</v>
      </c>
      <c r="E82" s="93" t="s">
        <v>137</v>
      </c>
      <c r="F82" s="94"/>
      <c r="G82" s="95"/>
      <c r="H82" s="94">
        <v>0.81525199999999998</v>
      </c>
      <c r="I82" s="95">
        <v>5.0638910528648307</v>
      </c>
      <c r="J82" s="95">
        <f t="shared" si="6"/>
        <v>-0.81525199999999998</v>
      </c>
      <c r="K82" s="95">
        <f t="shared" si="7"/>
        <v>-5.0638910528648307</v>
      </c>
    </row>
    <row r="83" spans="2:11" x14ac:dyDescent="0.35">
      <c r="B83" s="98">
        <v>801</v>
      </c>
      <c r="C83" s="93" t="s">
        <v>56</v>
      </c>
      <c r="D83" s="93" t="s">
        <v>68</v>
      </c>
      <c r="E83" s="93" t="s">
        <v>136</v>
      </c>
      <c r="F83" s="94"/>
      <c r="G83" s="95"/>
      <c r="H83" s="94">
        <v>1.41853848</v>
      </c>
      <c r="I83" s="95">
        <v>8.8111704319848041</v>
      </c>
      <c r="J83" s="95">
        <f t="shared" si="6"/>
        <v>-1.41853848</v>
      </c>
      <c r="K83" s="95">
        <f t="shared" si="7"/>
        <v>-8.8111704319848041</v>
      </c>
    </row>
    <row r="84" spans="2:11" ht="29" x14ac:dyDescent="0.35">
      <c r="B84" s="98">
        <v>203</v>
      </c>
      <c r="C84" s="93" t="s">
        <v>56</v>
      </c>
      <c r="D84" s="93" t="s">
        <v>68</v>
      </c>
      <c r="E84" s="93" t="s">
        <v>120</v>
      </c>
      <c r="F84" s="94"/>
      <c r="G84" s="95"/>
      <c r="H84" s="94">
        <v>9.646890000000001E-2</v>
      </c>
      <c r="I84" s="95">
        <v>0.59921104099065325</v>
      </c>
      <c r="J84" s="95">
        <f t="shared" si="6"/>
        <v>-9.646890000000001E-2</v>
      </c>
      <c r="K84" s="95">
        <f t="shared" si="7"/>
        <v>-0.59921104099065325</v>
      </c>
    </row>
    <row r="85" spans="2:11" x14ac:dyDescent="0.35">
      <c r="B85" s="98">
        <v>303</v>
      </c>
      <c r="C85" s="93" t="s">
        <v>56</v>
      </c>
      <c r="D85" s="93" t="s">
        <v>68</v>
      </c>
      <c r="E85" s="93" t="s">
        <v>138</v>
      </c>
      <c r="F85" s="94"/>
      <c r="G85" s="95"/>
      <c r="H85" s="94">
        <v>0.24555719999999998</v>
      </c>
      <c r="I85" s="95">
        <v>1.5252644679762082</v>
      </c>
      <c r="J85" s="95">
        <f t="shared" si="6"/>
        <v>-0.24555719999999998</v>
      </c>
      <c r="K85" s="95">
        <f t="shared" si="7"/>
        <v>-1.5252644679762082</v>
      </c>
    </row>
    <row r="86" spans="2:11" x14ac:dyDescent="0.35">
      <c r="B86" s="98">
        <v>305</v>
      </c>
      <c r="C86" s="93" t="s">
        <v>56</v>
      </c>
      <c r="D86" s="93" t="s">
        <v>68</v>
      </c>
      <c r="E86" s="93" t="s">
        <v>139</v>
      </c>
      <c r="F86" s="94"/>
      <c r="G86" s="95"/>
      <c r="H86" s="94">
        <v>0.19293780000000002</v>
      </c>
      <c r="I86" s="95">
        <v>1.1984220819813065</v>
      </c>
      <c r="J86" s="95">
        <f t="shared" si="6"/>
        <v>-0.19293780000000002</v>
      </c>
      <c r="K86" s="95">
        <f t="shared" si="7"/>
        <v>-1.1984220819813065</v>
      </c>
    </row>
    <row r="87" spans="2:11" x14ac:dyDescent="0.35">
      <c r="B87" s="98">
        <v>312</v>
      </c>
      <c r="C87" s="93" t="s">
        <v>56</v>
      </c>
      <c r="D87" s="93" t="s">
        <v>68</v>
      </c>
      <c r="E87" s="93" t="s">
        <v>140</v>
      </c>
      <c r="F87" s="94"/>
      <c r="G87" s="95"/>
      <c r="H87" s="94">
        <v>7.0159200000000005E-2</v>
      </c>
      <c r="I87" s="95">
        <v>0.43578984799320236</v>
      </c>
      <c r="J87" s="95">
        <f t="shared" si="6"/>
        <v>-7.0159200000000005E-2</v>
      </c>
      <c r="K87" s="95">
        <f t="shared" si="7"/>
        <v>-0.43578984799320236</v>
      </c>
    </row>
    <row r="88" spans="2:11" x14ac:dyDescent="0.35">
      <c r="B88" s="98" t="s">
        <v>100</v>
      </c>
      <c r="C88" s="93" t="s">
        <v>56</v>
      </c>
      <c r="D88" s="93" t="s">
        <v>68</v>
      </c>
      <c r="E88" s="93" t="s">
        <v>141</v>
      </c>
      <c r="F88" s="94"/>
      <c r="G88" s="95"/>
      <c r="H88" s="94">
        <v>0.37184376000000002</v>
      </c>
      <c r="I88" s="95">
        <v>2.309686194363973</v>
      </c>
      <c r="J88" s="95">
        <f t="shared" si="6"/>
        <v>-0.37184376000000002</v>
      </c>
      <c r="K88" s="95">
        <f t="shared" si="7"/>
        <v>-2.309686194363973</v>
      </c>
    </row>
    <row r="89" spans="2:11" x14ac:dyDescent="0.35">
      <c r="B89" s="98">
        <v>352</v>
      </c>
      <c r="C89" s="93" t="s">
        <v>56</v>
      </c>
      <c r="D89" s="93" t="s">
        <v>68</v>
      </c>
      <c r="E89" s="93" t="s">
        <v>142</v>
      </c>
      <c r="F89" s="94"/>
      <c r="G89" s="95"/>
      <c r="H89" s="94">
        <v>0.26309699999999997</v>
      </c>
      <c r="I89" s="95">
        <v>1.6342119299745086</v>
      </c>
      <c r="J89" s="95">
        <f t="shared" si="6"/>
        <v>-0.26309699999999997</v>
      </c>
      <c r="K89" s="95">
        <f t="shared" si="7"/>
        <v>-1.6342119299745086</v>
      </c>
    </row>
    <row r="90" spans="2:11" x14ac:dyDescent="0.35">
      <c r="B90" s="98" t="s">
        <v>100</v>
      </c>
      <c r="C90" s="93" t="s">
        <v>56</v>
      </c>
      <c r="D90" s="93" t="s">
        <v>68</v>
      </c>
      <c r="E90" s="93" t="s">
        <v>143</v>
      </c>
      <c r="F90" s="94"/>
      <c r="G90" s="95"/>
      <c r="H90" s="94">
        <v>1.1839364999999997</v>
      </c>
      <c r="I90" s="95">
        <v>7.3539536848852887</v>
      </c>
      <c r="J90" s="95">
        <f t="shared" si="6"/>
        <v>-1.1839364999999997</v>
      </c>
      <c r="K90" s="95">
        <f t="shared" si="7"/>
        <v>-7.3539536848852887</v>
      </c>
    </row>
    <row r="91" spans="2:11" x14ac:dyDescent="0.35">
      <c r="B91" s="98" t="s">
        <v>100</v>
      </c>
      <c r="C91" s="93" t="s">
        <v>56</v>
      </c>
      <c r="D91" s="93" t="s">
        <v>68</v>
      </c>
      <c r="E91" s="93" t="s">
        <v>122</v>
      </c>
      <c r="F91" s="94"/>
      <c r="G91" s="95"/>
      <c r="H91" s="94">
        <v>0.52619399999999994</v>
      </c>
      <c r="I91" s="95">
        <v>3.2684238599490172</v>
      </c>
      <c r="J91" s="95">
        <f t="shared" si="6"/>
        <v>-0.52619399999999994</v>
      </c>
      <c r="K91" s="95">
        <f t="shared" si="7"/>
        <v>-3.2684238599490172</v>
      </c>
    </row>
    <row r="92" spans="2:11" x14ac:dyDescent="0.35">
      <c r="B92" s="98" t="s">
        <v>100</v>
      </c>
      <c r="C92" s="93" t="s">
        <v>56</v>
      </c>
      <c r="D92" s="93" t="s">
        <v>68</v>
      </c>
      <c r="E92" s="93" t="s">
        <v>144</v>
      </c>
      <c r="F92" s="94"/>
      <c r="G92" s="95"/>
      <c r="H92" s="94">
        <v>4.2095519999999997E-2</v>
      </c>
      <c r="I92" s="95">
        <v>0.26147390879592136</v>
      </c>
      <c r="J92" s="95">
        <f t="shared" si="6"/>
        <v>-4.2095519999999997E-2</v>
      </c>
      <c r="K92" s="95">
        <f t="shared" si="7"/>
        <v>-0.26147390879592136</v>
      </c>
    </row>
    <row r="93" spans="2:11" x14ac:dyDescent="0.35">
      <c r="B93" s="98">
        <v>502</v>
      </c>
      <c r="C93" s="93" t="s">
        <v>56</v>
      </c>
      <c r="D93" s="93" t="s">
        <v>68</v>
      </c>
      <c r="E93" s="93" t="s">
        <v>123</v>
      </c>
      <c r="F93" s="94"/>
      <c r="G93" s="95"/>
      <c r="H93" s="94">
        <v>3.1571639999999998E-2</v>
      </c>
      <c r="I93" s="95">
        <v>0.19610543159694105</v>
      </c>
      <c r="J93" s="95">
        <f t="shared" si="6"/>
        <v>-3.1571639999999998E-2</v>
      </c>
      <c r="K93" s="95">
        <f t="shared" si="7"/>
        <v>-0.19610543159694105</v>
      </c>
    </row>
    <row r="94" spans="2:11" x14ac:dyDescent="0.35">
      <c r="B94" s="98">
        <v>503</v>
      </c>
      <c r="C94" s="93" t="s">
        <v>56</v>
      </c>
      <c r="D94" s="93" t="s">
        <v>68</v>
      </c>
      <c r="E94" s="93" t="s">
        <v>124</v>
      </c>
      <c r="F94" s="94"/>
      <c r="G94" s="95"/>
      <c r="H94" s="94">
        <v>0.38587560000000004</v>
      </c>
      <c r="I94" s="95">
        <v>2.396844163962613</v>
      </c>
      <c r="J94" s="95">
        <f t="shared" si="6"/>
        <v>-0.38587560000000004</v>
      </c>
      <c r="K94" s="95">
        <f t="shared" si="7"/>
        <v>-2.396844163962613</v>
      </c>
    </row>
    <row r="95" spans="2:11" x14ac:dyDescent="0.35">
      <c r="B95" s="98">
        <v>586</v>
      </c>
      <c r="C95" s="93" t="s">
        <v>56</v>
      </c>
      <c r="D95" s="93" t="s">
        <v>68</v>
      </c>
      <c r="E95" s="93" t="s">
        <v>96</v>
      </c>
      <c r="F95" s="94"/>
      <c r="G95" s="95"/>
      <c r="H95" s="94">
        <v>8.7698999999999999E-2</v>
      </c>
      <c r="I95" s="95">
        <v>0.54473730999150294</v>
      </c>
      <c r="J95" s="95">
        <f t="shared" si="6"/>
        <v>-8.7698999999999999E-2</v>
      </c>
      <c r="K95" s="95">
        <f t="shared" si="7"/>
        <v>-0.54473730999150294</v>
      </c>
    </row>
    <row r="96" spans="2:11" x14ac:dyDescent="0.35">
      <c r="B96" s="98">
        <v>588</v>
      </c>
      <c r="C96" s="93" t="s">
        <v>56</v>
      </c>
      <c r="D96" s="93" t="s">
        <v>68</v>
      </c>
      <c r="E96" s="93" t="s">
        <v>126</v>
      </c>
      <c r="F96" s="94"/>
      <c r="G96" s="95"/>
      <c r="H96" s="94">
        <v>0.1140087</v>
      </c>
      <c r="I96" s="95">
        <v>0.70815850298895389</v>
      </c>
      <c r="J96" s="95">
        <f t="shared" si="6"/>
        <v>-0.1140087</v>
      </c>
      <c r="K96" s="95">
        <f t="shared" si="7"/>
        <v>-0.70815850298895389</v>
      </c>
    </row>
    <row r="97" spans="2:12" x14ac:dyDescent="0.35">
      <c r="B97" s="98">
        <v>589</v>
      </c>
      <c r="C97" s="93" t="s">
        <v>56</v>
      </c>
      <c r="D97" s="93" t="s">
        <v>68</v>
      </c>
      <c r="E97" s="93" t="s">
        <v>125</v>
      </c>
      <c r="F97" s="94"/>
      <c r="G97" s="95"/>
      <c r="H97" s="94">
        <v>0.27186689999999997</v>
      </c>
      <c r="I97" s="95">
        <v>1.6886856609736589</v>
      </c>
      <c r="J97" s="95">
        <f t="shared" si="6"/>
        <v>-0.27186689999999997</v>
      </c>
      <c r="K97" s="95">
        <f t="shared" si="7"/>
        <v>-1.6886856609736589</v>
      </c>
    </row>
    <row r="98" spans="2:12" x14ac:dyDescent="0.35">
      <c r="B98" s="99">
        <v>634</v>
      </c>
      <c r="C98" s="93" t="s">
        <v>56</v>
      </c>
      <c r="D98" s="93" t="s">
        <v>68</v>
      </c>
      <c r="E98" s="93" t="s">
        <v>145</v>
      </c>
      <c r="F98" s="94"/>
      <c r="G98" s="95"/>
      <c r="H98" s="94">
        <v>0.52619399999999994</v>
      </c>
      <c r="I98" s="95">
        <v>3.2684238599490172</v>
      </c>
      <c r="J98" s="95">
        <f t="shared" si="6"/>
        <v>-0.52619399999999994</v>
      </c>
      <c r="K98" s="95">
        <f t="shared" si="7"/>
        <v>-3.2684238599490172</v>
      </c>
    </row>
    <row r="99" spans="2:12" x14ac:dyDescent="0.35">
      <c r="B99" s="26"/>
      <c r="C99" s="26"/>
      <c r="D99" s="26"/>
      <c r="E99" s="26"/>
      <c r="F99" s="27"/>
      <c r="G99" s="27"/>
      <c r="H99" s="27"/>
      <c r="I99" s="27"/>
      <c r="J99" s="27"/>
      <c r="K99" s="27"/>
    </row>
    <row r="100" spans="2:12" x14ac:dyDescent="0.35">
      <c r="B100" s="26"/>
      <c r="C100" s="26"/>
      <c r="D100" s="26"/>
      <c r="E100" s="26"/>
      <c r="F100" s="27"/>
      <c r="G100" s="27"/>
      <c r="H100" s="27"/>
      <c r="I100" s="27"/>
      <c r="J100" s="27"/>
      <c r="K100" s="27"/>
    </row>
    <row r="101" spans="2:12" ht="15" thickBot="1" x14ac:dyDescent="0.4">
      <c r="B101" s="151" t="s">
        <v>88</v>
      </c>
      <c r="C101" s="151"/>
      <c r="D101" s="7"/>
      <c r="E101" s="7"/>
      <c r="F101" s="7"/>
      <c r="G101" s="7"/>
      <c r="H101" s="7"/>
      <c r="I101" s="7"/>
      <c r="J101" s="7"/>
      <c r="K101" s="7"/>
    </row>
    <row r="102" spans="2:12" ht="15.5" thickTop="1" thickBot="1" x14ac:dyDescent="0.4">
      <c r="B102" s="147" t="s">
        <v>85</v>
      </c>
      <c r="C102" s="148"/>
      <c r="D102" s="148"/>
      <c r="E102" s="148"/>
      <c r="F102" s="194" t="s">
        <v>9</v>
      </c>
      <c r="G102" s="194"/>
      <c r="H102" s="194" t="s">
        <v>17</v>
      </c>
      <c r="I102" s="194"/>
      <c r="J102" s="194" t="s">
        <v>72</v>
      </c>
      <c r="K102" s="195"/>
    </row>
    <row r="103" spans="2:12" ht="15" thickBot="1" x14ac:dyDescent="0.4">
      <c r="B103" s="117" t="s">
        <v>80</v>
      </c>
      <c r="C103" s="118"/>
      <c r="D103" s="118"/>
      <c r="E103" s="118"/>
      <c r="F103" s="66" t="s">
        <v>5</v>
      </c>
      <c r="G103" s="66" t="s">
        <v>6</v>
      </c>
      <c r="H103" s="66" t="s">
        <v>5</v>
      </c>
      <c r="I103" s="66" t="s">
        <v>6</v>
      </c>
      <c r="J103" s="67" t="s">
        <v>5</v>
      </c>
      <c r="K103" s="68" t="s">
        <v>6</v>
      </c>
      <c r="L103" s="6"/>
    </row>
    <row r="104" spans="2:12" x14ac:dyDescent="0.35">
      <c r="B104" s="149" t="s">
        <v>109</v>
      </c>
      <c r="C104" s="150"/>
      <c r="D104" s="150"/>
      <c r="E104" s="64"/>
      <c r="F104" s="23">
        <f>F31+F34+F37+F38+F39</f>
        <v>6.7034015999999994</v>
      </c>
      <c r="G104" s="23">
        <f>G31+G34+G37+G38+G39</f>
        <v>41.637794676983056</v>
      </c>
      <c r="H104" s="23">
        <f>F29+F30+F32+F33+F35+F36</f>
        <v>15.549315600000002</v>
      </c>
      <c r="I104" s="23">
        <f>G29+G30+G32+G33+G35+G36</f>
        <v>27.290776387025083</v>
      </c>
      <c r="J104" s="23"/>
      <c r="K104" s="65"/>
    </row>
    <row r="105" spans="2:12" x14ac:dyDescent="0.35">
      <c r="B105" s="159" t="s">
        <v>110</v>
      </c>
      <c r="C105" s="160"/>
      <c r="D105" s="160"/>
      <c r="E105" s="55"/>
      <c r="F105" s="14">
        <f>F41+F42</f>
        <v>7.3177168999999989</v>
      </c>
      <c r="G105" s="14">
        <f>G41+G42</f>
        <v>45.453578939159627</v>
      </c>
      <c r="H105" s="14">
        <f>F40+F43</f>
        <v>18.073620000000002</v>
      </c>
      <c r="I105" s="14">
        <f>G40+G43</f>
        <v>31.721211056007142</v>
      </c>
      <c r="J105" s="14"/>
      <c r="K105" s="56"/>
    </row>
    <row r="106" spans="2:12" x14ac:dyDescent="0.35">
      <c r="B106" s="159" t="s">
        <v>111</v>
      </c>
      <c r="C106" s="160"/>
      <c r="D106" s="160"/>
      <c r="E106" s="55"/>
      <c r="F106" s="14">
        <f>SUM(F44:F55)</f>
        <v>4.8449263560000002</v>
      </c>
      <c r="G106" s="14">
        <f>SUM(G44:G55)</f>
        <v>30.093982260622987</v>
      </c>
      <c r="H106" s="14"/>
      <c r="I106" s="14"/>
      <c r="J106" s="14"/>
      <c r="K106" s="56"/>
    </row>
    <row r="107" spans="2:12" x14ac:dyDescent="0.35">
      <c r="B107" s="159" t="s">
        <v>112</v>
      </c>
      <c r="C107" s="160"/>
      <c r="D107" s="160"/>
      <c r="E107" s="55"/>
      <c r="F107" s="14">
        <f>SUM(F56:F66)</f>
        <v>3.0797180750000002</v>
      </c>
      <c r="G107" s="14">
        <f>SUM(G56:G66)</f>
        <v>19.129492237171572</v>
      </c>
      <c r="H107" s="14"/>
      <c r="I107" s="14"/>
      <c r="J107" s="14"/>
      <c r="K107" s="56"/>
    </row>
    <row r="108" spans="2:12" x14ac:dyDescent="0.35">
      <c r="B108" s="159"/>
      <c r="C108" s="160"/>
      <c r="D108" s="160"/>
      <c r="E108" s="55"/>
      <c r="F108" s="14"/>
      <c r="G108" s="14"/>
      <c r="H108" s="14"/>
      <c r="I108" s="14"/>
      <c r="J108" s="14"/>
      <c r="K108" s="56"/>
    </row>
    <row r="109" spans="2:12" x14ac:dyDescent="0.35">
      <c r="B109" s="156"/>
      <c r="C109" s="157"/>
      <c r="D109" s="158"/>
      <c r="E109" s="55"/>
      <c r="F109" s="14"/>
      <c r="G109" s="14"/>
      <c r="H109" s="14"/>
      <c r="I109" s="14"/>
      <c r="J109" s="14"/>
      <c r="K109" s="56"/>
    </row>
    <row r="110" spans="2:12" x14ac:dyDescent="0.35">
      <c r="B110" s="156"/>
      <c r="C110" s="157"/>
      <c r="D110" s="158"/>
      <c r="E110" s="55"/>
      <c r="F110" s="14"/>
      <c r="G110" s="14"/>
      <c r="H110" s="14"/>
      <c r="I110" s="14"/>
      <c r="J110" s="57"/>
      <c r="K110" s="58"/>
    </row>
    <row r="111" spans="2:12" x14ac:dyDescent="0.35">
      <c r="B111" s="156"/>
      <c r="C111" s="157"/>
      <c r="D111" s="158"/>
      <c r="E111" s="55"/>
      <c r="F111" s="14"/>
      <c r="G111" s="14"/>
      <c r="H111" s="14"/>
      <c r="I111" s="14"/>
      <c r="J111" s="57"/>
      <c r="K111" s="58"/>
    </row>
    <row r="112" spans="2:12" x14ac:dyDescent="0.35">
      <c r="B112" s="159"/>
      <c r="C112" s="160"/>
      <c r="D112" s="160"/>
      <c r="E112" s="55"/>
      <c r="F112" s="14"/>
      <c r="G112" s="14"/>
      <c r="H112" s="14"/>
      <c r="I112" s="14"/>
      <c r="J112" s="14"/>
      <c r="K112" s="56"/>
    </row>
    <row r="113" spans="2:11" x14ac:dyDescent="0.35">
      <c r="B113" s="159"/>
      <c r="C113" s="160"/>
      <c r="D113" s="160"/>
      <c r="E113" s="55"/>
      <c r="F113" s="14"/>
      <c r="G113" s="14"/>
      <c r="H113" s="14"/>
      <c r="I113" s="14"/>
      <c r="J113" s="14"/>
      <c r="K113" s="56"/>
    </row>
    <row r="114" spans="2:11" ht="15" thickBot="1" x14ac:dyDescent="0.4">
      <c r="B114" s="186"/>
      <c r="C114" s="187"/>
      <c r="D114" s="187"/>
      <c r="E114" s="69"/>
      <c r="F114" s="25"/>
      <c r="G114" s="25"/>
      <c r="H114" s="25"/>
      <c r="I114" s="25"/>
      <c r="J114" s="25"/>
      <c r="K114" s="70"/>
    </row>
    <row r="115" spans="2:11" ht="15" thickBot="1" x14ac:dyDescent="0.4">
      <c r="B115" s="117" t="s">
        <v>18</v>
      </c>
      <c r="C115" s="118"/>
      <c r="D115" s="118"/>
      <c r="E115" s="67"/>
      <c r="F115" s="67">
        <f>SUM(F104:F114)</f>
        <v>21.945762930999997</v>
      </c>
      <c r="G115" s="67">
        <f>SUM(G104:G114)</f>
        <v>136.31484811393724</v>
      </c>
      <c r="H115" s="67">
        <f>SUM(H104:H114)</f>
        <v>33.622935600000005</v>
      </c>
      <c r="I115" s="67">
        <f>SUM(I104:I114)</f>
        <v>59.011987443032226</v>
      </c>
      <c r="J115" s="67">
        <f t="shared" ref="J115:K115" si="8">SUM(J104:J114)</f>
        <v>0</v>
      </c>
      <c r="K115" s="67">
        <f t="shared" si="8"/>
        <v>0</v>
      </c>
    </row>
    <row r="116" spans="2:11" ht="15" thickBot="1" x14ac:dyDescent="0.4">
      <c r="B116" s="119"/>
      <c r="C116" s="120"/>
      <c r="D116" s="120"/>
      <c r="E116" s="120"/>
      <c r="F116" s="120"/>
      <c r="G116" s="120"/>
      <c r="H116" s="120"/>
      <c r="I116" s="120"/>
      <c r="J116" s="120"/>
      <c r="K116" s="121"/>
    </row>
    <row r="117" spans="2:11" ht="15" customHeight="1" thickBot="1" x14ac:dyDescent="0.4">
      <c r="B117" s="152" t="s">
        <v>86</v>
      </c>
      <c r="C117" s="153"/>
      <c r="D117" s="153"/>
      <c r="E117" s="153"/>
      <c r="F117" s="196" t="s">
        <v>9</v>
      </c>
      <c r="G117" s="196"/>
      <c r="H117" s="196" t="s">
        <v>17</v>
      </c>
      <c r="I117" s="196"/>
      <c r="J117" s="196" t="s">
        <v>72</v>
      </c>
      <c r="K117" s="196"/>
    </row>
    <row r="118" spans="2:11" ht="15" thickBot="1" x14ac:dyDescent="0.4">
      <c r="B118" s="154" t="s">
        <v>80</v>
      </c>
      <c r="C118" s="155"/>
      <c r="D118" s="155"/>
      <c r="E118" s="66"/>
      <c r="F118" s="66" t="s">
        <v>5</v>
      </c>
      <c r="G118" s="66" t="s">
        <v>6</v>
      </c>
      <c r="H118" s="66" t="s">
        <v>5</v>
      </c>
      <c r="I118" s="66" t="s">
        <v>6</v>
      </c>
      <c r="J118" s="67" t="s">
        <v>5</v>
      </c>
      <c r="K118" s="67" t="s">
        <v>6</v>
      </c>
    </row>
    <row r="119" spans="2:11" x14ac:dyDescent="0.35">
      <c r="B119" s="149" t="str">
        <f>B104</f>
        <v>Technologie varny</v>
      </c>
      <c r="C119" s="150"/>
      <c r="D119" s="150"/>
      <c r="E119" s="23"/>
      <c r="F119" s="23">
        <f>H68+H69+H70+H71+H72</f>
        <v>5.9960122000000009</v>
      </c>
      <c r="G119" s="23">
        <f>I68+I69+I70+I71+I72</f>
        <v>37.243885979363888</v>
      </c>
      <c r="H119" s="23">
        <f>H67+H73</f>
        <v>4.8578030000000005</v>
      </c>
      <c r="I119" s="23">
        <f>I67+I73</f>
        <v>8.5259839606843926</v>
      </c>
      <c r="J119" s="23"/>
      <c r="K119" s="65"/>
    </row>
    <row r="120" spans="2:11" x14ac:dyDescent="0.35">
      <c r="B120" s="149" t="str">
        <f t="shared" ref="B120:B122" si="9">B105</f>
        <v>Technologie mytí nádobí</v>
      </c>
      <c r="C120" s="150"/>
      <c r="D120" s="150"/>
      <c r="E120" s="14"/>
      <c r="F120" s="14">
        <f>H74+H76</f>
        <v>4.6260884249999998</v>
      </c>
      <c r="G120" s="14">
        <f>I74+I76</f>
        <v>28.734683000003749</v>
      </c>
      <c r="H120" s="14">
        <f>H75+H77</f>
        <v>8.4662703999999991</v>
      </c>
      <c r="I120" s="14">
        <f>I75+I77</f>
        <v>14.859245143785582</v>
      </c>
      <c r="J120" s="14"/>
      <c r="K120" s="56"/>
    </row>
    <row r="121" spans="2:11" x14ac:dyDescent="0.35">
      <c r="B121" s="149" t="str">
        <f t="shared" si="9"/>
        <v>Technologie chlazení</v>
      </c>
      <c r="C121" s="150"/>
      <c r="D121" s="150"/>
      <c r="E121" s="14"/>
      <c r="F121" s="14">
        <f>H78+H79+H80+H81+H82+H83</f>
        <v>5.0382573599999994</v>
      </c>
      <c r="G121" s="14">
        <f>I78+I79+I80+I81+I82+I83</f>
        <v>31.294846706704654</v>
      </c>
      <c r="H121" s="14"/>
      <c r="I121" s="14"/>
      <c r="J121" s="14"/>
      <c r="K121" s="56"/>
    </row>
    <row r="122" spans="2:11" x14ac:dyDescent="0.35">
      <c r="B122" s="149" t="str">
        <f t="shared" si="9"/>
        <v>Technologie ostatní</v>
      </c>
      <c r="C122" s="150"/>
      <c r="D122" s="150"/>
      <c r="E122" s="14"/>
      <c r="F122" s="14">
        <f>SUM(H84:H98)</f>
        <v>4.4095057200000003</v>
      </c>
      <c r="G122" s="14">
        <f>SUM(I84:I98)</f>
        <v>27.389391946372765</v>
      </c>
      <c r="H122" s="14"/>
      <c r="I122" s="14"/>
      <c r="J122" s="14"/>
      <c r="K122" s="56"/>
    </row>
    <row r="123" spans="2:11" x14ac:dyDescent="0.35">
      <c r="B123" s="149"/>
      <c r="C123" s="150"/>
      <c r="D123" s="150"/>
      <c r="E123" s="14"/>
      <c r="F123" s="14"/>
      <c r="G123" s="14"/>
      <c r="H123" s="14"/>
      <c r="I123" s="14"/>
      <c r="J123" s="14"/>
      <c r="K123" s="56"/>
    </row>
    <row r="124" spans="2:11" x14ac:dyDescent="0.35">
      <c r="B124" s="149"/>
      <c r="C124" s="150"/>
      <c r="D124" s="150"/>
      <c r="E124" s="14"/>
      <c r="F124" s="14"/>
      <c r="G124" s="14"/>
      <c r="H124" s="14"/>
      <c r="I124" s="14"/>
      <c r="J124" s="14"/>
      <c r="K124" s="56"/>
    </row>
    <row r="125" spans="2:11" x14ac:dyDescent="0.35">
      <c r="B125" s="149"/>
      <c r="C125" s="150"/>
      <c r="D125" s="150"/>
      <c r="E125" s="14"/>
      <c r="F125" s="14"/>
      <c r="G125" s="14"/>
      <c r="H125" s="14"/>
      <c r="I125" s="14"/>
      <c r="J125" s="14"/>
      <c r="K125" s="56"/>
    </row>
    <row r="126" spans="2:11" x14ac:dyDescent="0.35">
      <c r="B126" s="149"/>
      <c r="C126" s="150"/>
      <c r="D126" s="150"/>
      <c r="E126" s="14"/>
      <c r="F126" s="14"/>
      <c r="G126" s="14"/>
      <c r="H126" s="14"/>
      <c r="I126" s="14"/>
      <c r="J126" s="14"/>
      <c r="K126" s="56"/>
    </row>
    <row r="127" spans="2:11" x14ac:dyDescent="0.35">
      <c r="B127" s="207"/>
      <c r="C127" s="138"/>
      <c r="D127" s="138"/>
      <c r="E127" s="14"/>
      <c r="F127" s="57"/>
      <c r="G127" s="57"/>
      <c r="H127" s="14"/>
      <c r="I127" s="14"/>
      <c r="J127" s="14"/>
      <c r="K127" s="56"/>
    </row>
    <row r="128" spans="2:11" x14ac:dyDescent="0.35">
      <c r="B128" s="197"/>
      <c r="C128" s="198"/>
      <c r="D128" s="198"/>
      <c r="E128" s="14"/>
      <c r="F128" s="14"/>
      <c r="G128" s="14"/>
      <c r="H128" s="14"/>
      <c r="I128" s="14"/>
      <c r="J128" s="14"/>
      <c r="K128" s="56"/>
    </row>
    <row r="129" spans="2:11" ht="15" thickBot="1" x14ac:dyDescent="0.4">
      <c r="B129" s="199"/>
      <c r="C129" s="200"/>
      <c r="D129" s="200"/>
      <c r="E129" s="25"/>
      <c r="F129" s="25"/>
      <c r="G129" s="25"/>
      <c r="H129" s="25"/>
      <c r="I129" s="25"/>
      <c r="J129" s="25"/>
      <c r="K129" s="70"/>
    </row>
    <row r="130" spans="2:11" ht="15" thickBot="1" x14ac:dyDescent="0.4">
      <c r="B130" s="201" t="s">
        <v>18</v>
      </c>
      <c r="C130" s="202"/>
      <c r="D130" s="203"/>
      <c r="E130" s="67"/>
      <c r="F130" s="67">
        <f>SUM(F119:F129)</f>
        <v>20.069863705000003</v>
      </c>
      <c r="G130" s="67">
        <f>SUM(G119:G129)</f>
        <v>124.66280763244507</v>
      </c>
      <c r="H130" s="67">
        <f>SUM(H119:H129)</f>
        <v>13.3240734</v>
      </c>
      <c r="I130" s="67">
        <f>SUM(I119:I129)</f>
        <v>23.385229104469975</v>
      </c>
      <c r="J130" s="67">
        <f t="shared" ref="J130:K130" si="10">SUM(J119:J129)</f>
        <v>0</v>
      </c>
      <c r="K130" s="67">
        <f t="shared" si="10"/>
        <v>0</v>
      </c>
    </row>
    <row r="131" spans="2:11" ht="15" thickBot="1" x14ac:dyDescent="0.4">
      <c r="B131" s="74"/>
      <c r="C131" s="75"/>
      <c r="D131" s="75"/>
      <c r="E131" s="71"/>
      <c r="F131" s="23"/>
      <c r="G131" s="23"/>
      <c r="H131" s="22"/>
      <c r="I131" s="22"/>
      <c r="J131" s="22"/>
      <c r="K131" s="72"/>
    </row>
    <row r="132" spans="2:11" ht="15" thickBot="1" x14ac:dyDescent="0.4">
      <c r="B132" s="204" t="s">
        <v>81</v>
      </c>
      <c r="C132" s="205"/>
      <c r="D132" s="206"/>
      <c r="E132" s="73"/>
      <c r="F132" s="24"/>
      <c r="G132" s="24"/>
      <c r="H132" s="24"/>
      <c r="I132" s="24"/>
      <c r="J132" s="24"/>
      <c r="K132" s="60"/>
    </row>
    <row r="133" spans="2:11" x14ac:dyDescent="0.35">
      <c r="B133" s="190" t="s">
        <v>82</v>
      </c>
      <c r="C133" s="191"/>
      <c r="D133" s="22">
        <v>400</v>
      </c>
      <c r="E133" s="59"/>
      <c r="F133" s="24"/>
      <c r="G133" s="24"/>
      <c r="H133" s="24"/>
      <c r="I133" s="24"/>
      <c r="J133" s="24"/>
      <c r="K133" s="60"/>
    </row>
    <row r="134" spans="2:11" ht="15" thickBot="1" x14ac:dyDescent="0.4">
      <c r="B134" s="192" t="s">
        <v>83</v>
      </c>
      <c r="C134" s="193"/>
      <c r="D134" s="62">
        <v>205</v>
      </c>
      <c r="E134" s="61"/>
      <c r="F134" s="62"/>
      <c r="G134" s="62"/>
      <c r="H134" s="62"/>
      <c r="I134" s="62"/>
      <c r="J134" s="62"/>
      <c r="K134" s="63"/>
    </row>
    <row r="135" spans="2:11" ht="15" thickTop="1" x14ac:dyDescent="0.35"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spans="2:11" x14ac:dyDescent="0.35">
      <c r="B136" s="28"/>
      <c r="C136" s="28"/>
      <c r="D136" s="28"/>
      <c r="E136" s="28"/>
      <c r="F136" s="28"/>
      <c r="G136" s="28"/>
      <c r="H136" s="28"/>
      <c r="I136" s="28"/>
      <c r="J136" s="28"/>
      <c r="K136" s="28"/>
    </row>
    <row r="137" spans="2:11" ht="15" thickBot="1" x14ac:dyDescent="0.4">
      <c r="B137" s="110" t="s">
        <v>11</v>
      </c>
      <c r="C137" s="110"/>
      <c r="D137" s="7"/>
      <c r="E137" s="7"/>
      <c r="F137" s="7"/>
      <c r="G137" s="7"/>
      <c r="H137" s="7"/>
      <c r="I137" s="7"/>
      <c r="J137" s="7"/>
      <c r="K137" s="7"/>
    </row>
    <row r="138" spans="2:11" ht="15" thickBot="1" x14ac:dyDescent="0.4">
      <c r="B138" s="124" t="s">
        <v>12</v>
      </c>
      <c r="C138" s="127" t="s">
        <v>13</v>
      </c>
      <c r="D138" s="128"/>
      <c r="E138" s="129"/>
      <c r="F138" s="130" t="s">
        <v>54</v>
      </c>
      <c r="G138" s="128"/>
      <c r="H138" s="128"/>
      <c r="I138" s="128"/>
      <c r="J138" s="129"/>
      <c r="K138" s="7"/>
    </row>
    <row r="139" spans="2:11" ht="65.5" thickBot="1" x14ac:dyDescent="0.4">
      <c r="B139" s="125"/>
      <c r="C139" s="3" t="s">
        <v>14</v>
      </c>
      <c r="D139" s="2" t="s">
        <v>15</v>
      </c>
      <c r="E139" s="2" t="s">
        <v>16</v>
      </c>
      <c r="F139" s="131" t="s">
        <v>14</v>
      </c>
      <c r="G139" s="132"/>
      <c r="H139" s="2" t="s">
        <v>15</v>
      </c>
      <c r="I139" s="131" t="s">
        <v>16</v>
      </c>
      <c r="J139" s="132"/>
      <c r="K139" s="7"/>
    </row>
    <row r="140" spans="2:11" ht="15" thickBot="1" x14ac:dyDescent="0.4">
      <c r="B140" s="126"/>
      <c r="C140" s="29" t="s">
        <v>5</v>
      </c>
      <c r="D140" s="30"/>
      <c r="E140" s="31" t="s">
        <v>5</v>
      </c>
      <c r="F140" s="133" t="s">
        <v>5</v>
      </c>
      <c r="G140" s="134"/>
      <c r="H140" s="32"/>
      <c r="I140" s="133" t="s">
        <v>5</v>
      </c>
      <c r="J140" s="135"/>
      <c r="K140" s="7"/>
    </row>
    <row r="141" spans="2:11" x14ac:dyDescent="0.35">
      <c r="B141" s="33" t="s">
        <v>9</v>
      </c>
      <c r="C141" s="212">
        <f>F24</f>
        <v>21.945762931000001</v>
      </c>
      <c r="D141" s="213">
        <v>2.1</v>
      </c>
      <c r="E141" s="214">
        <f>C141*D141</f>
        <v>46.086102155100001</v>
      </c>
      <c r="F141" s="181">
        <f>H24</f>
        <v>20.069863704999996</v>
      </c>
      <c r="G141" s="182"/>
      <c r="H141" s="22">
        <v>2.1</v>
      </c>
      <c r="I141" s="208">
        <f>F141*H141</f>
        <v>42.146713780499994</v>
      </c>
      <c r="J141" s="209"/>
      <c r="K141" s="7"/>
    </row>
    <row r="142" spans="2:11" x14ac:dyDescent="0.35">
      <c r="B142" s="34" t="s">
        <v>17</v>
      </c>
      <c r="C142" s="215">
        <f>F25</f>
        <v>33.622935600000005</v>
      </c>
      <c r="D142" s="216">
        <v>1</v>
      </c>
      <c r="E142" s="214">
        <f>C142*D142</f>
        <v>33.622935600000005</v>
      </c>
      <c r="F142" s="183">
        <f>H25</f>
        <v>13.3240734</v>
      </c>
      <c r="G142" s="163"/>
      <c r="H142" s="24">
        <v>1</v>
      </c>
      <c r="I142" s="208">
        <f>F142*H142</f>
        <v>13.3240734</v>
      </c>
      <c r="J142" s="209"/>
      <c r="K142" s="7"/>
    </row>
    <row r="143" spans="2:11" x14ac:dyDescent="0.35">
      <c r="B143" s="35" t="s">
        <v>76</v>
      </c>
      <c r="C143" s="104"/>
      <c r="D143" s="216"/>
      <c r="E143" s="217"/>
      <c r="F143" s="162"/>
      <c r="G143" s="163"/>
      <c r="H143" s="218"/>
      <c r="I143" s="210"/>
      <c r="J143" s="211"/>
      <c r="K143" s="7"/>
    </row>
    <row r="144" spans="2:11" ht="15" thickBot="1" x14ac:dyDescent="0.4">
      <c r="B144" s="36" t="s">
        <v>18</v>
      </c>
      <c r="C144" s="219">
        <f>SUM(C141:C143)</f>
        <v>55.56869853100001</v>
      </c>
      <c r="D144" s="220"/>
      <c r="E144" s="221">
        <f>SUM(E141:E143)</f>
        <v>79.709037755100013</v>
      </c>
      <c r="F144" s="222">
        <f>SUM(F141:G143)</f>
        <v>33.393937104999992</v>
      </c>
      <c r="G144" s="223"/>
      <c r="H144" s="224"/>
      <c r="I144" s="225">
        <f>SUM(I141:J143)</f>
        <v>55.470787180499997</v>
      </c>
      <c r="J144" s="226"/>
      <c r="K144" s="7"/>
    </row>
    <row r="145" spans="2:16" x14ac:dyDescent="0.35">
      <c r="B145" s="7"/>
      <c r="C145" s="7"/>
      <c r="D145" s="7"/>
      <c r="E145" s="7"/>
      <c r="F145" s="7"/>
      <c r="G145" s="7"/>
      <c r="H145" s="7"/>
      <c r="I145" s="7"/>
      <c r="J145" s="7"/>
      <c r="K145" s="7"/>
    </row>
    <row r="146" spans="2:16" x14ac:dyDescent="0.35">
      <c r="B146" s="7"/>
      <c r="C146" s="7"/>
      <c r="D146" s="7"/>
      <c r="E146" s="7"/>
      <c r="F146" s="7"/>
      <c r="G146" s="7"/>
      <c r="H146" s="7"/>
      <c r="I146" s="7"/>
      <c r="J146" s="7"/>
      <c r="K146" s="7"/>
    </row>
    <row r="147" spans="2:16" ht="15" thickBot="1" x14ac:dyDescent="0.4">
      <c r="B147" s="110" t="s">
        <v>59</v>
      </c>
      <c r="C147" s="110"/>
      <c r="D147" s="7"/>
      <c r="E147" s="7"/>
      <c r="F147" s="7"/>
      <c r="G147" s="7"/>
      <c r="H147" s="7"/>
      <c r="I147" s="7"/>
      <c r="J147" s="7"/>
      <c r="K147" s="7"/>
    </row>
    <row r="148" spans="2:16" ht="14.5" customHeight="1" x14ac:dyDescent="0.35">
      <c r="B148" s="164" t="s">
        <v>19</v>
      </c>
      <c r="C148" s="165"/>
      <c r="D148" s="166"/>
      <c r="E148" s="7"/>
      <c r="F148" s="7"/>
      <c r="G148" s="7"/>
      <c r="H148" s="7"/>
      <c r="I148" s="7"/>
      <c r="J148" s="7"/>
      <c r="K148" s="7"/>
    </row>
    <row r="149" spans="2:16" x14ac:dyDescent="0.35">
      <c r="B149" s="37"/>
      <c r="C149" s="38" t="s">
        <v>20</v>
      </c>
      <c r="D149" s="39" t="s">
        <v>5</v>
      </c>
      <c r="E149" s="7"/>
      <c r="F149" s="7"/>
      <c r="G149" s="7"/>
      <c r="H149" s="7"/>
      <c r="I149" s="7"/>
      <c r="J149" s="7"/>
      <c r="K149" s="7"/>
    </row>
    <row r="150" spans="2:16" ht="15" thickBot="1" x14ac:dyDescent="0.4">
      <c r="B150" s="40" t="s">
        <v>21</v>
      </c>
      <c r="C150" s="100">
        <f>D150/E144*100</f>
        <v>30.40840945674217</v>
      </c>
      <c r="D150" s="101">
        <f>E144-I144</f>
        <v>24.238250574600016</v>
      </c>
      <c r="E150" s="7"/>
      <c r="F150" s="7"/>
      <c r="G150" s="7"/>
      <c r="H150" s="7"/>
      <c r="I150" s="7"/>
      <c r="J150" s="7"/>
      <c r="K150" s="7"/>
    </row>
    <row r="151" spans="2:16" x14ac:dyDescent="0.35">
      <c r="B151" s="174"/>
      <c r="C151" s="174"/>
      <c r="D151" s="174"/>
      <c r="E151" s="174"/>
      <c r="F151" s="7"/>
      <c r="G151" s="7"/>
      <c r="H151" s="7"/>
      <c r="I151" s="7"/>
      <c r="J151" s="7"/>
      <c r="K151" s="7"/>
    </row>
    <row r="152" spans="2:16" x14ac:dyDescent="0.35">
      <c r="B152" s="7"/>
      <c r="C152" s="7"/>
      <c r="D152" s="7"/>
      <c r="E152" s="7"/>
      <c r="F152" s="7"/>
      <c r="G152" s="7"/>
      <c r="H152" s="7"/>
      <c r="I152" s="7"/>
      <c r="J152" s="7"/>
      <c r="K152" s="7"/>
    </row>
    <row r="153" spans="2:16" ht="15" thickBot="1" x14ac:dyDescent="0.4">
      <c r="B153" s="173" t="s">
        <v>47</v>
      </c>
      <c r="C153" s="173"/>
      <c r="D153" s="7"/>
      <c r="E153" s="7"/>
      <c r="F153" s="7"/>
      <c r="G153" s="7"/>
      <c r="H153" s="7"/>
      <c r="I153" s="7"/>
      <c r="J153" s="7"/>
      <c r="K153" s="7"/>
    </row>
    <row r="154" spans="2:16" x14ac:dyDescent="0.35">
      <c r="B154" s="41" t="s">
        <v>46</v>
      </c>
      <c r="C154" s="167" t="s">
        <v>45</v>
      </c>
      <c r="D154" s="168"/>
      <c r="E154" s="42" t="s">
        <v>44</v>
      </c>
      <c r="F154" s="42" t="s">
        <v>43</v>
      </c>
      <c r="G154" s="42" t="s">
        <v>42</v>
      </c>
      <c r="H154" s="43" t="s">
        <v>53</v>
      </c>
      <c r="I154" s="44" t="s">
        <v>52</v>
      </c>
      <c r="J154" s="7"/>
      <c r="K154" s="7"/>
    </row>
    <row r="155" spans="2:16" x14ac:dyDescent="0.35">
      <c r="B155" s="45" t="s">
        <v>41</v>
      </c>
      <c r="C155" s="169" t="s">
        <v>89</v>
      </c>
      <c r="D155" s="170"/>
      <c r="E155" s="46" t="s">
        <v>40</v>
      </c>
      <c r="F155" s="46" t="s">
        <v>51</v>
      </c>
      <c r="G155" s="103">
        <f>J21*3.6</f>
        <v>79.829141133600018</v>
      </c>
      <c r="H155" s="103">
        <f>J21/F21*100</f>
        <v>39.905130068197316</v>
      </c>
      <c r="I155" s="47" t="s">
        <v>20</v>
      </c>
      <c r="J155" s="48"/>
      <c r="K155" s="7"/>
      <c r="L155" s="1"/>
      <c r="M155" s="1"/>
      <c r="N155" s="1"/>
      <c r="O155" s="1"/>
      <c r="P155" s="1"/>
    </row>
    <row r="156" spans="2:16" x14ac:dyDescent="0.35">
      <c r="B156" s="79">
        <v>327006</v>
      </c>
      <c r="C156" s="169" t="s">
        <v>92</v>
      </c>
      <c r="D156" s="170"/>
      <c r="E156" s="77" t="s">
        <v>5</v>
      </c>
      <c r="F156" s="102">
        <f>E144</f>
        <v>79.709037755100013</v>
      </c>
      <c r="G156" s="102">
        <f>I144</f>
        <v>55.470787180499997</v>
      </c>
      <c r="H156" s="77"/>
      <c r="I156" s="78"/>
      <c r="J156" s="48"/>
      <c r="K156" s="7"/>
      <c r="L156" s="1"/>
      <c r="M156" s="1"/>
      <c r="N156" s="1"/>
      <c r="O156" s="1"/>
      <c r="P156" s="1"/>
    </row>
    <row r="157" spans="2:16" ht="75" customHeight="1" thickBot="1" x14ac:dyDescent="0.4">
      <c r="B157" s="76" t="s">
        <v>39</v>
      </c>
      <c r="C157" s="171" t="s">
        <v>49</v>
      </c>
      <c r="D157" s="172"/>
      <c r="E157" s="49" t="s">
        <v>22</v>
      </c>
      <c r="F157" s="50" t="s">
        <v>51</v>
      </c>
      <c r="G157" s="49">
        <v>1</v>
      </c>
      <c r="H157" s="49"/>
      <c r="I157" s="51"/>
      <c r="J157" s="52"/>
      <c r="K157" s="53"/>
      <c r="L157" s="4"/>
      <c r="M157" s="4"/>
      <c r="N157" s="4"/>
      <c r="O157" s="4"/>
      <c r="P157" s="4"/>
    </row>
    <row r="158" spans="2:16" x14ac:dyDescent="0.35">
      <c r="B158" s="28"/>
      <c r="C158" s="28"/>
      <c r="D158" s="28"/>
      <c r="E158" s="28"/>
      <c r="F158" s="28"/>
      <c r="G158" s="28"/>
      <c r="H158" s="28"/>
      <c r="I158" s="28"/>
      <c r="J158" s="28"/>
      <c r="K158" s="28"/>
    </row>
    <row r="159" spans="2:16" x14ac:dyDescent="0.35">
      <c r="B159" s="28"/>
      <c r="C159" s="28"/>
      <c r="D159" s="28"/>
      <c r="E159" s="28"/>
      <c r="F159" s="28"/>
      <c r="G159" s="28"/>
      <c r="H159" s="28"/>
      <c r="I159" s="28"/>
      <c r="J159" s="28"/>
      <c r="K159" s="28"/>
    </row>
    <row r="160" spans="2:16" ht="15" thickBot="1" x14ac:dyDescent="0.4">
      <c r="B160" s="173" t="s">
        <v>87</v>
      </c>
      <c r="C160" s="173"/>
      <c r="D160" s="54"/>
      <c r="E160" s="54"/>
      <c r="F160" s="54"/>
      <c r="G160" s="54"/>
      <c r="H160" s="54"/>
      <c r="I160" s="54"/>
      <c r="J160" s="28"/>
      <c r="K160" s="28"/>
    </row>
    <row r="161" spans="2:11" x14ac:dyDescent="0.35">
      <c r="B161" s="184" t="s">
        <v>23</v>
      </c>
      <c r="C161" s="112"/>
      <c r="D161" s="112"/>
      <c r="E161" s="185"/>
      <c r="F161" s="111" t="s">
        <v>75</v>
      </c>
      <c r="G161" s="112"/>
      <c r="H161" s="112"/>
      <c r="I161" s="113"/>
      <c r="J161" s="28"/>
      <c r="K161" s="28"/>
    </row>
    <row r="162" spans="2:11" ht="14.5" customHeight="1" x14ac:dyDescent="0.35">
      <c r="B162" s="175" t="s">
        <v>32</v>
      </c>
      <c r="C162" s="176"/>
      <c r="D162" s="176"/>
      <c r="E162" s="177"/>
      <c r="F162" s="114">
        <f>F24*0.86+F25*0.2</f>
        <v>25.597943240660001</v>
      </c>
      <c r="G162" s="115"/>
      <c r="H162" s="115"/>
      <c r="I162" s="116"/>
      <c r="J162" s="28"/>
      <c r="K162" s="28"/>
    </row>
    <row r="163" spans="2:11" x14ac:dyDescent="0.35">
      <c r="B163" s="175" t="s">
        <v>38</v>
      </c>
      <c r="C163" s="176"/>
      <c r="D163" s="176"/>
      <c r="E163" s="177"/>
      <c r="F163" s="114">
        <f>H24*0.86+0.2*H25</f>
        <v>19.924897466299996</v>
      </c>
      <c r="G163" s="115"/>
      <c r="H163" s="115"/>
      <c r="I163" s="116"/>
      <c r="J163" s="28"/>
      <c r="K163" s="28"/>
    </row>
    <row r="164" spans="2:11" x14ac:dyDescent="0.35">
      <c r="B164" s="175" t="s">
        <v>36</v>
      </c>
      <c r="C164" s="176"/>
      <c r="D164" s="176"/>
      <c r="E164" s="177"/>
      <c r="F164" s="106">
        <f>F162-F163</f>
        <v>5.6730457743600056</v>
      </c>
      <c r="G164" s="106"/>
      <c r="H164" s="106">
        <v>0</v>
      </c>
      <c r="I164" s="107"/>
      <c r="J164" s="28"/>
      <c r="K164" s="28"/>
    </row>
    <row r="165" spans="2:11" x14ac:dyDescent="0.35">
      <c r="B165" s="175" t="s">
        <v>33</v>
      </c>
      <c r="C165" s="176"/>
      <c r="D165" s="176"/>
      <c r="E165" s="177"/>
      <c r="F165" s="106">
        <f>F164/F162*100</f>
        <v>22.162115608370009</v>
      </c>
      <c r="G165" s="106"/>
      <c r="H165" s="106">
        <v>0</v>
      </c>
      <c r="I165" s="107"/>
      <c r="J165" s="28"/>
      <c r="K165" s="28"/>
    </row>
    <row r="166" spans="2:11" x14ac:dyDescent="0.35">
      <c r="B166" s="175" t="s">
        <v>27</v>
      </c>
      <c r="C166" s="176"/>
      <c r="D166" s="176"/>
      <c r="E166" s="177"/>
      <c r="F166" s="106">
        <f>E144*3.6</f>
        <v>286.95253591836007</v>
      </c>
      <c r="G166" s="106"/>
      <c r="H166" s="106">
        <v>0</v>
      </c>
      <c r="I166" s="107"/>
      <c r="J166" s="28"/>
      <c r="K166" s="28"/>
    </row>
    <row r="167" spans="2:11" x14ac:dyDescent="0.35">
      <c r="B167" s="175" t="s">
        <v>24</v>
      </c>
      <c r="C167" s="176"/>
      <c r="D167" s="176"/>
      <c r="E167" s="177"/>
      <c r="F167" s="106">
        <f>I144*3.6</f>
        <v>199.69483384980001</v>
      </c>
      <c r="G167" s="106"/>
      <c r="H167" s="106">
        <v>0</v>
      </c>
      <c r="I167" s="107"/>
      <c r="J167" s="28"/>
      <c r="K167" s="28"/>
    </row>
    <row r="168" spans="2:11" x14ac:dyDescent="0.35">
      <c r="B168" s="175" t="s">
        <v>34</v>
      </c>
      <c r="C168" s="176"/>
      <c r="D168" s="176"/>
      <c r="E168" s="177"/>
      <c r="F168" s="106">
        <f>F177/F166*100</f>
        <v>30.408409456742163</v>
      </c>
      <c r="G168" s="106"/>
      <c r="H168" s="106">
        <v>0</v>
      </c>
      <c r="I168" s="107"/>
      <c r="J168" s="28"/>
      <c r="K168" s="28"/>
    </row>
    <row r="169" spans="2:11" x14ac:dyDescent="0.35">
      <c r="B169" s="175" t="s">
        <v>35</v>
      </c>
      <c r="C169" s="176"/>
      <c r="D169" s="176"/>
      <c r="E169" s="177"/>
      <c r="F169" s="106">
        <f>F21*3.6</f>
        <v>200.04731471160005</v>
      </c>
      <c r="G169" s="106"/>
      <c r="H169" s="106">
        <v>0</v>
      </c>
      <c r="I169" s="107"/>
      <c r="J169" s="28"/>
      <c r="K169" s="28"/>
    </row>
    <row r="170" spans="2:11" x14ac:dyDescent="0.35">
      <c r="B170" s="175" t="s">
        <v>97</v>
      </c>
      <c r="C170" s="176"/>
      <c r="D170" s="176"/>
      <c r="E170" s="177"/>
      <c r="F170" s="106">
        <f>H21*3.6</f>
        <v>120.21817357799998</v>
      </c>
      <c r="G170" s="106"/>
      <c r="H170" s="106">
        <v>0</v>
      </c>
      <c r="I170" s="107"/>
      <c r="J170" s="28"/>
      <c r="K170" s="28"/>
    </row>
    <row r="171" spans="2:11" x14ac:dyDescent="0.35">
      <c r="B171" s="175" t="s">
        <v>29</v>
      </c>
      <c r="C171" s="176"/>
      <c r="D171" s="176"/>
      <c r="E171" s="177"/>
      <c r="F171" s="106">
        <f>F169-F170</f>
        <v>79.829141133600075</v>
      </c>
      <c r="G171" s="106"/>
      <c r="H171" s="106">
        <v>0</v>
      </c>
      <c r="I171" s="107"/>
      <c r="J171" s="28"/>
      <c r="K171" s="28"/>
    </row>
    <row r="172" spans="2:11" x14ac:dyDescent="0.35">
      <c r="B172" s="175" t="s">
        <v>25</v>
      </c>
      <c r="C172" s="176"/>
      <c r="D172" s="176"/>
      <c r="E172" s="177"/>
      <c r="F172" s="106">
        <f>F171/F169*100</f>
        <v>39.905130068197344</v>
      </c>
      <c r="G172" s="106"/>
      <c r="H172" s="106">
        <v>0</v>
      </c>
      <c r="I172" s="107"/>
      <c r="J172" s="28"/>
      <c r="K172" s="28"/>
    </row>
    <row r="173" spans="2:11" x14ac:dyDescent="0.35">
      <c r="B173" s="175" t="s">
        <v>30</v>
      </c>
      <c r="C173" s="176"/>
      <c r="D173" s="176"/>
      <c r="E173" s="177"/>
      <c r="F173" s="106" t="s">
        <v>98</v>
      </c>
      <c r="G173" s="106"/>
      <c r="H173" s="106">
        <v>0</v>
      </c>
      <c r="I173" s="107"/>
      <c r="J173" s="28"/>
      <c r="K173" s="28"/>
    </row>
    <row r="174" spans="2:11" x14ac:dyDescent="0.35">
      <c r="B174" s="175" t="s">
        <v>37</v>
      </c>
      <c r="C174" s="176"/>
      <c r="D174" s="176"/>
      <c r="E174" s="177"/>
      <c r="F174" s="106">
        <v>-10651.9</v>
      </c>
      <c r="G174" s="106"/>
      <c r="H174" s="106">
        <v>0</v>
      </c>
      <c r="I174" s="107"/>
      <c r="J174" s="28"/>
      <c r="K174" s="28"/>
    </row>
    <row r="175" spans="2:11" x14ac:dyDescent="0.35">
      <c r="B175" s="175" t="s">
        <v>31</v>
      </c>
      <c r="C175" s="176"/>
      <c r="D175" s="176"/>
      <c r="E175" s="177"/>
      <c r="F175" s="106" t="s">
        <v>99</v>
      </c>
      <c r="G175" s="106"/>
      <c r="H175" s="106">
        <v>0</v>
      </c>
      <c r="I175" s="107"/>
      <c r="J175" s="28"/>
      <c r="K175" s="28"/>
    </row>
    <row r="176" spans="2:11" x14ac:dyDescent="0.35">
      <c r="B176" s="175" t="s">
        <v>28</v>
      </c>
      <c r="C176" s="176"/>
      <c r="D176" s="176"/>
      <c r="E176" s="177"/>
      <c r="F176" s="106">
        <v>-14.973000000000001</v>
      </c>
      <c r="G176" s="106"/>
      <c r="H176" s="106">
        <v>0</v>
      </c>
      <c r="I176" s="107"/>
      <c r="J176" s="28"/>
      <c r="K176" s="28"/>
    </row>
    <row r="177" spans="2:11" x14ac:dyDescent="0.35">
      <c r="B177" s="175" t="s">
        <v>26</v>
      </c>
      <c r="C177" s="176"/>
      <c r="D177" s="176"/>
      <c r="E177" s="177"/>
      <c r="F177" s="106">
        <f>F166-F167</f>
        <v>87.257702068560064</v>
      </c>
      <c r="G177" s="106"/>
      <c r="H177" s="106">
        <v>0</v>
      </c>
      <c r="I177" s="107"/>
      <c r="J177" s="28"/>
      <c r="K177" s="28"/>
    </row>
    <row r="178" spans="2:11" ht="15" thickBot="1" x14ac:dyDescent="0.4">
      <c r="B178" s="178" t="s">
        <v>74</v>
      </c>
      <c r="C178" s="179"/>
      <c r="D178" s="179"/>
      <c r="E178" s="180"/>
      <c r="F178" s="108" t="s">
        <v>100</v>
      </c>
      <c r="G178" s="108"/>
      <c r="H178" s="108">
        <v>0</v>
      </c>
      <c r="I178" s="109"/>
      <c r="J178" s="28"/>
      <c r="K178" s="28"/>
    </row>
    <row r="179" spans="2:11" x14ac:dyDescent="0.35">
      <c r="B179" s="28"/>
      <c r="C179" s="28"/>
      <c r="D179" s="28"/>
      <c r="E179" s="28"/>
      <c r="F179" s="28"/>
      <c r="G179" s="28"/>
      <c r="H179" s="28"/>
      <c r="I179" s="28"/>
      <c r="J179" s="28"/>
      <c r="K179" s="28"/>
    </row>
    <row r="180" spans="2:11" ht="23.5" customHeight="1" x14ac:dyDescent="0.35">
      <c r="B180" s="146" t="s">
        <v>79</v>
      </c>
      <c r="C180" s="146"/>
      <c r="D180" s="146"/>
      <c r="E180" s="146"/>
      <c r="F180" s="146"/>
      <c r="G180" s="146"/>
      <c r="H180" s="146"/>
      <c r="I180" s="146"/>
      <c r="J180" s="146"/>
      <c r="K180" s="146"/>
    </row>
    <row r="181" spans="2:11" ht="32.25" customHeight="1" x14ac:dyDescent="0.35">
      <c r="B181" s="146" t="s">
        <v>77</v>
      </c>
      <c r="C181" s="146"/>
      <c r="D181" s="146"/>
      <c r="E181" s="146"/>
      <c r="F181" s="146"/>
      <c r="G181" s="146"/>
      <c r="H181" s="146"/>
      <c r="I181" s="146"/>
      <c r="J181" s="146"/>
      <c r="K181" s="146"/>
    </row>
    <row r="182" spans="2:11" ht="28.5" customHeight="1" x14ac:dyDescent="0.35">
      <c r="B182" s="146" t="s">
        <v>78</v>
      </c>
      <c r="C182" s="146"/>
      <c r="D182" s="146"/>
      <c r="E182" s="146"/>
      <c r="F182" s="146"/>
      <c r="G182" s="146"/>
      <c r="H182" s="146"/>
      <c r="I182" s="146"/>
      <c r="J182" s="146"/>
      <c r="K182" s="146"/>
    </row>
    <row r="183" spans="2:11" x14ac:dyDescent="0.3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</row>
  </sheetData>
  <mergeCells count="124">
    <mergeCell ref="B173:E173"/>
    <mergeCell ref="B174:E174"/>
    <mergeCell ref="B5:D5"/>
    <mergeCell ref="B4:K4"/>
    <mergeCell ref="B133:C133"/>
    <mergeCell ref="B134:C134"/>
    <mergeCell ref="J102:K102"/>
    <mergeCell ref="J117:K117"/>
    <mergeCell ref="F102:G102"/>
    <mergeCell ref="H102:I102"/>
    <mergeCell ref="F117:G117"/>
    <mergeCell ref="H117:I117"/>
    <mergeCell ref="B128:D128"/>
    <mergeCell ref="B129:D129"/>
    <mergeCell ref="B130:D130"/>
    <mergeCell ref="B132:D132"/>
    <mergeCell ref="B123:D123"/>
    <mergeCell ref="B124:D124"/>
    <mergeCell ref="B125:D125"/>
    <mergeCell ref="B126:D126"/>
    <mergeCell ref="B127:D127"/>
    <mergeCell ref="B120:D120"/>
    <mergeCell ref="B121:D121"/>
    <mergeCell ref="B122:D122"/>
    <mergeCell ref="B113:D113"/>
    <mergeCell ref="B105:D105"/>
    <mergeCell ref="B106:D106"/>
    <mergeCell ref="B107:D107"/>
    <mergeCell ref="B108:D108"/>
    <mergeCell ref="B165:E165"/>
    <mergeCell ref="B166:E166"/>
    <mergeCell ref="B167:E167"/>
    <mergeCell ref="B168:E168"/>
    <mergeCell ref="B161:E161"/>
    <mergeCell ref="B162:E162"/>
    <mergeCell ref="B163:E163"/>
    <mergeCell ref="B164:E164"/>
    <mergeCell ref="B119:D119"/>
    <mergeCell ref="B114:D114"/>
    <mergeCell ref="C156:D156"/>
    <mergeCell ref="F141:G141"/>
    <mergeCell ref="F170:I170"/>
    <mergeCell ref="F171:I171"/>
    <mergeCell ref="F165:I165"/>
    <mergeCell ref="F166:I166"/>
    <mergeCell ref="F167:I167"/>
    <mergeCell ref="F168:I168"/>
    <mergeCell ref="F169:I169"/>
    <mergeCell ref="I141:J141"/>
    <mergeCell ref="F142:G142"/>
    <mergeCell ref="I142:J142"/>
    <mergeCell ref="F164:I164"/>
    <mergeCell ref="B183:K183"/>
    <mergeCell ref="F143:G143"/>
    <mergeCell ref="I143:J143"/>
    <mergeCell ref="F144:G144"/>
    <mergeCell ref="I144:J144"/>
    <mergeCell ref="B148:D148"/>
    <mergeCell ref="C154:D154"/>
    <mergeCell ref="C155:D155"/>
    <mergeCell ref="C157:D157"/>
    <mergeCell ref="B180:K180"/>
    <mergeCell ref="B181:K181"/>
    <mergeCell ref="B182:K182"/>
    <mergeCell ref="B160:C160"/>
    <mergeCell ref="B147:C147"/>
    <mergeCell ref="B153:C153"/>
    <mergeCell ref="B151:E151"/>
    <mergeCell ref="B169:E169"/>
    <mergeCell ref="B175:E175"/>
    <mergeCell ref="B176:E176"/>
    <mergeCell ref="B177:E177"/>
    <mergeCell ref="B178:E178"/>
    <mergeCell ref="B170:E170"/>
    <mergeCell ref="B171:E171"/>
    <mergeCell ref="B172:E172"/>
    <mergeCell ref="B23:K23"/>
    <mergeCell ref="B25:E25"/>
    <mergeCell ref="B26:E26"/>
    <mergeCell ref="B27:K27"/>
    <mergeCell ref="B24:E24"/>
    <mergeCell ref="B137:C137"/>
    <mergeCell ref="C12:K12"/>
    <mergeCell ref="C13:K13"/>
    <mergeCell ref="B17:E20"/>
    <mergeCell ref="F18:G19"/>
    <mergeCell ref="H18:I19"/>
    <mergeCell ref="J18:K18"/>
    <mergeCell ref="J19:K19"/>
    <mergeCell ref="C14:K14"/>
    <mergeCell ref="B102:E102"/>
    <mergeCell ref="B104:D104"/>
    <mergeCell ref="B101:C101"/>
    <mergeCell ref="B115:D115"/>
    <mergeCell ref="B117:E117"/>
    <mergeCell ref="B118:D118"/>
    <mergeCell ref="B109:D109"/>
    <mergeCell ref="B110:D110"/>
    <mergeCell ref="B111:D111"/>
    <mergeCell ref="B112:D112"/>
    <mergeCell ref="B16:K16"/>
    <mergeCell ref="F177:I177"/>
    <mergeCell ref="F178:I178"/>
    <mergeCell ref="F176:I176"/>
    <mergeCell ref="B6:D6"/>
    <mergeCell ref="F172:I172"/>
    <mergeCell ref="F173:I173"/>
    <mergeCell ref="F174:I174"/>
    <mergeCell ref="F175:I175"/>
    <mergeCell ref="F161:I161"/>
    <mergeCell ref="F162:I162"/>
    <mergeCell ref="F163:I163"/>
    <mergeCell ref="B103:E103"/>
    <mergeCell ref="B116:K116"/>
    <mergeCell ref="F17:K17"/>
    <mergeCell ref="B12:B14"/>
    <mergeCell ref="B138:B140"/>
    <mergeCell ref="C138:E138"/>
    <mergeCell ref="F138:J138"/>
    <mergeCell ref="F139:G139"/>
    <mergeCell ref="I139:J139"/>
    <mergeCell ref="F140:G140"/>
    <mergeCell ref="I140:J140"/>
    <mergeCell ref="B21:E21"/>
  </mergeCells>
  <phoneticPr fontId="16" type="noConversion"/>
  <pageMargins left="0.70866141732283472" right="0.70866141732283472" top="0.78740157480314965" bottom="0.78740157480314965" header="0.31496062992125984" footer="0.31496062992125984"/>
  <pageSetup paperSize="9" scale="24" orientation="portrait" r:id="rId1"/>
  <ignoredErrors>
    <ignoredError sqref="B157 B155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Data!$A$1:$A$2</xm:f>
          </x14:formula1>
          <xm:sqref>C7:C10</xm:sqref>
        </x14:dataValidation>
        <x14:dataValidation type="list" allowBlank="1" showInputMessage="1" showErrorMessage="1" xr:uid="{00000000-0002-0000-0000-000001000000}">
          <x14:formula1>
            <xm:f>Data!$B$1:$B$3</xm:f>
          </x14:formula1>
          <xm:sqref>C99:C102</xm:sqref>
        </x14:dataValidation>
        <x14:dataValidation type="list" allowBlank="1" showInputMessage="1" showErrorMessage="1" xr:uid="{00000000-0002-0000-0000-000002000000}">
          <x14:formula1>
            <xm:f>Data!$C$1:$C$3</xm:f>
          </x14:formula1>
          <xm:sqref>D99:D102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workbookViewId="0">
      <selection activeCell="B3" sqref="B3"/>
    </sheetView>
  </sheetViews>
  <sheetFormatPr defaultRowHeight="14.5" x14ac:dyDescent="0.35"/>
  <cols>
    <col min="1" max="1" width="18.81640625" customWidth="1"/>
    <col min="2" max="2" width="41.81640625" customWidth="1"/>
    <col min="3" max="3" width="27.453125" customWidth="1"/>
  </cols>
  <sheetData>
    <row r="1" spans="1:3" x14ac:dyDescent="0.35">
      <c r="A1" t="s">
        <v>66</v>
      </c>
      <c r="B1" t="s">
        <v>56</v>
      </c>
      <c r="C1" t="s">
        <v>70</v>
      </c>
    </row>
    <row r="2" spans="1:3" x14ac:dyDescent="0.35">
      <c r="A2" t="s">
        <v>67</v>
      </c>
      <c r="B2" t="s">
        <v>65</v>
      </c>
      <c r="C2" t="s">
        <v>71</v>
      </c>
    </row>
    <row r="3" spans="1:3" x14ac:dyDescent="0.35">
      <c r="B3" t="s">
        <v>72</v>
      </c>
      <c r="C3" t="s">
        <v>68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Analýza užití energie</vt:lpstr>
      <vt:lpstr>Data</vt:lpstr>
      <vt:lpstr>List13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Michalková Marta</dc:creator>
  <cp:lastModifiedBy>Martin B</cp:lastModifiedBy>
  <cp:lastPrinted>2024-03-26T10:57:16Z</cp:lastPrinted>
  <dcterms:created xsi:type="dcterms:W3CDTF">2024-02-15T08:29:35Z</dcterms:created>
  <dcterms:modified xsi:type="dcterms:W3CDTF">2025-09-13T21:47:29Z</dcterms:modified>
</cp:coreProperties>
</file>